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00" windowHeight="9675" firstSheet="79" activeTab="86"/>
  </bookViews>
  <sheets>
    <sheet name="17年12月" sheetId="3" state="hidden" r:id="rId1"/>
    <sheet name="18年第一季度汇总" sheetId="6" state="hidden" r:id="rId2"/>
    <sheet name="18年第二季度汇总 " sheetId="7" state="hidden" r:id="rId3"/>
    <sheet name="18年1月 " sheetId="2" state="hidden" r:id="rId4"/>
    <sheet name="18年2月" sheetId="4" state="hidden" r:id="rId5"/>
    <sheet name="18年3月" sheetId="5" state="hidden" r:id="rId6"/>
    <sheet name="18年4月" sheetId="15" state="hidden" r:id="rId7"/>
    <sheet name="18年5月 " sheetId="16" state="hidden" r:id="rId8"/>
    <sheet name="18年6月 " sheetId="8" state="hidden" r:id="rId9"/>
    <sheet name="18年8月 " sheetId="9" state="hidden" r:id="rId10"/>
    <sheet name="18年9月 " sheetId="10" state="hidden" r:id="rId11"/>
    <sheet name="18年10月 " sheetId="11" state="hidden" r:id="rId12"/>
    <sheet name="18年11月 " sheetId="12" state="hidden" r:id="rId13"/>
    <sheet name="18年12月 " sheetId="13" state="hidden" r:id="rId14"/>
    <sheet name="19年1月  " sheetId="17" state="hidden" r:id="rId15"/>
    <sheet name="19年2月   " sheetId="18" state="hidden" r:id="rId16"/>
    <sheet name="19年3月  " sheetId="19" state="hidden" r:id="rId17"/>
    <sheet name="19年4月  " sheetId="20" state="hidden" r:id="rId18"/>
    <sheet name="19年5月" sheetId="21" state="hidden" r:id="rId19"/>
    <sheet name="19年6月" sheetId="22" state="hidden" r:id="rId20"/>
    <sheet name="19年7月" sheetId="23" state="hidden" r:id="rId21"/>
    <sheet name="19年8月" sheetId="24" state="hidden" r:id="rId22"/>
    <sheet name="19年9月" sheetId="25" state="hidden" r:id="rId23"/>
    <sheet name="19年10月" sheetId="26" state="hidden" r:id="rId24"/>
    <sheet name="19年11月" sheetId="27" state="hidden" r:id="rId25"/>
    <sheet name="19年12月 " sheetId="28" state="hidden" r:id="rId26"/>
    <sheet name="2019年汇总" sheetId="29" state="hidden" r:id="rId27"/>
    <sheet name="20年1月  " sheetId="30" state="hidden" r:id="rId28"/>
    <sheet name="20年2月 " sheetId="31" state="hidden" r:id="rId29"/>
    <sheet name="20年3月  " sheetId="32" state="hidden" r:id="rId30"/>
    <sheet name="一季度" sheetId="34" state="hidden" r:id="rId31"/>
    <sheet name="20年4月   " sheetId="35" state="hidden" r:id="rId32"/>
    <sheet name="20年5月" sheetId="36" state="hidden" r:id="rId33"/>
    <sheet name="20年6月" sheetId="37" state="hidden" r:id="rId34"/>
    <sheet name="二季度" sheetId="38" state="hidden" r:id="rId35"/>
    <sheet name="20年7月" sheetId="39" state="hidden" r:id="rId36"/>
    <sheet name="20年8月" sheetId="41" state="hidden" r:id="rId37"/>
    <sheet name="20年9月" sheetId="42" state="hidden" r:id="rId38"/>
    <sheet name="三季度" sheetId="44" state="hidden" r:id="rId39"/>
    <sheet name="20年10月" sheetId="45" state="hidden" r:id="rId40"/>
    <sheet name="20年11月" sheetId="46" state="hidden" r:id="rId41"/>
    <sheet name="20年12月" sheetId="50" state="hidden" r:id="rId42"/>
    <sheet name="四季度" sheetId="47" state="hidden" r:id="rId43"/>
    <sheet name="2020年汇总" sheetId="49" state="hidden" r:id="rId44"/>
    <sheet name="21年1月" sheetId="51" state="hidden" r:id="rId45"/>
    <sheet name="21年2月" sheetId="52" state="hidden" r:id="rId46"/>
    <sheet name="21年3月" sheetId="53" state="hidden" r:id="rId47"/>
    <sheet name="21年一季度" sheetId="54" state="hidden" r:id="rId48"/>
    <sheet name="21年4月" sheetId="55" state="hidden" r:id="rId49"/>
    <sheet name="21年5月" sheetId="56" state="hidden" r:id="rId50"/>
    <sheet name="21年6月 " sheetId="57" state="hidden" r:id="rId51"/>
    <sheet name="2021年二季度" sheetId="59" state="hidden" r:id="rId52"/>
    <sheet name="2021年半年度" sheetId="60" state="hidden" r:id="rId53"/>
    <sheet name="21年7月" sheetId="58" state="hidden" r:id="rId54"/>
    <sheet name="21年8月" sheetId="61" state="hidden" r:id="rId55"/>
    <sheet name="21年9月" sheetId="62" state="hidden" r:id="rId56"/>
    <sheet name="2021年三季度" sheetId="63" state="hidden" r:id="rId57"/>
    <sheet name="21年10月" sheetId="64" state="hidden" r:id="rId58"/>
    <sheet name="2021年11月" sheetId="65" state="hidden" r:id="rId59"/>
    <sheet name="2021年12月" sheetId="67" state="hidden" r:id="rId60"/>
    <sheet name="2021年四季度" sheetId="68" state="hidden" r:id="rId61"/>
    <sheet name="2021年汇总" sheetId="66" state="hidden" r:id="rId62"/>
    <sheet name="2022年1月" sheetId="69" r:id="rId63"/>
    <sheet name="2022年2月" sheetId="70" r:id="rId64"/>
    <sheet name="2022年3月" sheetId="71" r:id="rId65"/>
    <sheet name="2022年4月" sheetId="73" r:id="rId66"/>
    <sheet name="2022年5月" sheetId="74" r:id="rId67"/>
    <sheet name="2022年6月" sheetId="75" r:id="rId68"/>
    <sheet name="2022年7月" sheetId="76" r:id="rId69"/>
    <sheet name="2022年8月" sheetId="77" r:id="rId70"/>
    <sheet name="2022年9月" sheetId="78" r:id="rId71"/>
    <sheet name="2022年10月" sheetId="81" r:id="rId72"/>
    <sheet name="2022年11月" sheetId="82" r:id="rId73"/>
    <sheet name="2022年12月" sheetId="79" r:id="rId74"/>
    <sheet name="2022年年度" sheetId="80" state="hidden" r:id="rId75"/>
    <sheet name="2023年1月" sheetId="83" r:id="rId76"/>
    <sheet name="2023年2月" sheetId="84" r:id="rId77"/>
    <sheet name="2023年3月" sheetId="85" r:id="rId78"/>
    <sheet name="2023年4月" sheetId="86" r:id="rId79"/>
    <sheet name="2023年5月" sheetId="87" r:id="rId80"/>
    <sheet name="2023年6月" sheetId="88" r:id="rId81"/>
    <sheet name="2023年7月" sheetId="89" r:id="rId82"/>
    <sheet name="2023年8月" sheetId="90" r:id="rId83"/>
    <sheet name="2023年9月" sheetId="91" r:id="rId84"/>
    <sheet name="2023年10月" sheetId="92" r:id="rId85"/>
    <sheet name="2023年11月" sheetId="93" r:id="rId86"/>
    <sheet name="2023年12月" sheetId="94" r:id="rId87"/>
    <sheet name="2018年度" sheetId="14" state="hidden" r:id="rId88"/>
  </sheets>
  <definedNames>
    <definedName name="_xlnm.Print_Area" localSheetId="3">'18年1月 '!$A$1:$G$22</definedName>
    <definedName name="_xlnm.Print_Area" localSheetId="0">'17年12月'!$A$1:$G$22</definedName>
    <definedName name="_xlnm.Print_Area" localSheetId="4">'18年2月'!$A$1:$G$22</definedName>
    <definedName name="_xlnm.Print_Area" localSheetId="5">'18年3月'!$A$1:$G$22</definedName>
    <definedName name="_xlnm.Print_Area" localSheetId="1">'18年第一季度汇总'!$A$1:$G$22</definedName>
    <definedName name="_xlnm.Print_Area" localSheetId="2">'18年第二季度汇总 '!$A$1:$G$22</definedName>
    <definedName name="_xlnm.Print_Area" localSheetId="8">'18年6月 '!$A$1:$G$22</definedName>
    <definedName name="_xlnm.Print_Area" localSheetId="9">'18年8月 '!$A$1:$G$22</definedName>
    <definedName name="_xlnm.Print_Area" localSheetId="10">'18年9月 '!$A$1:$G$22</definedName>
    <definedName name="_xlnm.Print_Area" localSheetId="11">'18年10月 '!$A$1:$G$22</definedName>
    <definedName name="_xlnm.Print_Area" localSheetId="12">'18年11月 '!$A$1:$G$22</definedName>
    <definedName name="_xlnm.Print_Area" localSheetId="13">'18年12月 '!$A$1:$G$22</definedName>
    <definedName name="_xlnm.Print_Area" localSheetId="87">'2018年度'!$A$1:$G$22</definedName>
    <definedName name="_xlnm.Print_Area" localSheetId="6">'18年4月'!$A$1:$G$22</definedName>
    <definedName name="_xlnm.Print_Area" localSheetId="7">'18年5月 '!$A$1:$G$22</definedName>
    <definedName name="_xlnm.Print_Area" localSheetId="14">'19年1月  '!$A$1:$G$22</definedName>
    <definedName name="_xlnm.Print_Area" localSheetId="15">'19年2月   '!$A$1:$G$22</definedName>
    <definedName name="_xlnm.Print_Area" localSheetId="16">'19年3月  '!$A$1:$G$22</definedName>
    <definedName name="_xlnm.Print_Area" localSheetId="17">'19年4月  '!$A$1:$G$22</definedName>
    <definedName name="_xlnm.Print_Area" localSheetId="18">'19年5月'!$A$1:$G$22</definedName>
    <definedName name="_xlnm.Print_Area" localSheetId="19">'19年6月'!$A$1:$G$22</definedName>
    <definedName name="_xlnm.Print_Area" localSheetId="20">'19年7月'!$A$1:$G$22</definedName>
    <definedName name="_xlnm.Print_Area" localSheetId="21">'19年8月'!$A$1:$G$22</definedName>
    <definedName name="_xlnm.Print_Area" localSheetId="22">'19年9月'!$A$1:$G$22</definedName>
    <definedName name="_xlnm.Print_Area" localSheetId="23">'19年10月'!$A$1:$G$22</definedName>
    <definedName name="_xlnm.Print_Area" localSheetId="24">'19年11月'!$A$1:$G$22</definedName>
    <definedName name="_xlnm.Print_Area" localSheetId="25">'19年12月 '!$A$1:$G$22</definedName>
    <definedName name="_xlnm.Print_Area" localSheetId="26">'2019年汇总'!$A$1:$G$22</definedName>
    <definedName name="_xlnm.Print_Area" localSheetId="27">'20年1月  '!$A$1:$I$24</definedName>
    <definedName name="_xlnm.Print_Area" localSheetId="28">'20年2月 '!$A$1:$I$24</definedName>
    <definedName name="_xlnm.Print_Area" localSheetId="29">'20年3月  '!$A$1:$I$24</definedName>
    <definedName name="_xlnm.Print_Area" localSheetId="30">一季度!$A$1:$I$24</definedName>
    <definedName name="_xlnm.Print_Area" localSheetId="31">'20年4月   '!$A$1:$I$24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G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含自行产生0.86t</t>
        </r>
      </text>
    </comment>
    <comment ref="G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含自行产生35.02t</t>
        </r>
      </text>
    </comment>
  </commentList>
</comments>
</file>

<file path=xl/sharedStrings.xml><?xml version="1.0" encoding="utf-8"?>
<sst xmlns="http://schemas.openxmlformats.org/spreadsheetml/2006/main" count="5846" uniqueCount="161">
  <si>
    <r>
      <rPr>
        <b/>
        <sz val="18"/>
        <rFont val="Times New Roman"/>
        <charset val="134"/>
      </rPr>
      <t xml:space="preserve">  2017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12</t>
    </r>
    <r>
      <rPr>
        <b/>
        <sz val="18"/>
        <rFont val="宋体"/>
        <charset val="134"/>
      </rPr>
      <t>月危险废物处置类别报表</t>
    </r>
  </si>
  <si>
    <t>单位：江苏爱科固体废物处理有限公司</t>
  </si>
  <si>
    <t>废物种类</t>
  </si>
  <si>
    <t>进厂数量（T）</t>
  </si>
  <si>
    <t>处置/利用</t>
  </si>
  <si>
    <t>废物描述</t>
  </si>
  <si>
    <t>形态</t>
  </si>
  <si>
    <t>上月库存（T）</t>
  </si>
  <si>
    <t>本月库存（T）</t>
  </si>
  <si>
    <t>数量（T）</t>
  </si>
  <si>
    <t xml:space="preserve">HW02 </t>
  </si>
  <si>
    <t>-</t>
  </si>
  <si>
    <t xml:space="preserve">HW03 </t>
  </si>
  <si>
    <t xml:space="preserve">HW04 </t>
  </si>
  <si>
    <t>HW06</t>
  </si>
  <si>
    <t>污泥</t>
  </si>
  <si>
    <t>S</t>
  </si>
  <si>
    <t xml:space="preserve">HW08 </t>
  </si>
  <si>
    <t>HW09</t>
  </si>
  <si>
    <t xml:space="preserve">HW11 </t>
  </si>
  <si>
    <t>精馏残渣</t>
  </si>
  <si>
    <t>S/L</t>
  </si>
  <si>
    <t>HW12</t>
  </si>
  <si>
    <t>HW13</t>
  </si>
  <si>
    <t>HW38</t>
  </si>
  <si>
    <t>HW39</t>
  </si>
  <si>
    <t>HW40</t>
  </si>
  <si>
    <t>HW45</t>
  </si>
  <si>
    <t xml:space="preserve">HW49 </t>
  </si>
  <si>
    <t>其他废物</t>
  </si>
  <si>
    <t>HW50</t>
  </si>
  <si>
    <t>月度合计</t>
  </si>
  <si>
    <t>备注：</t>
  </si>
  <si>
    <t xml:space="preserve">      填表人：                               核对：                             </t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</si>
  <si>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年第一季度危险废物处置类别报表</t>
    </r>
  </si>
  <si>
    <t>上季度库存（T）</t>
  </si>
  <si>
    <t>本季度库存（T）</t>
  </si>
  <si>
    <t>合计</t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</si>
  <si>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年第二季度危险废物处置类别报表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</si>
  <si>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</si>
  <si>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2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</si>
  <si>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3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</si>
  <si>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4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</si>
  <si>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5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</si>
  <si>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6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</si>
  <si>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8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</si>
  <si>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9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</si>
  <si>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10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</si>
  <si>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11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</si>
  <si>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12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</si>
  <si>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</si>
  <si>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2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</si>
  <si>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3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</si>
  <si>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4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</si>
  <si>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5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</si>
  <si>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6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</si>
  <si>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7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</si>
  <si>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8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</si>
  <si>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年9月危险废物处置类别报表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</si>
  <si>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年10月危险废物处置类别报表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</si>
  <si>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年11月危险废物处置类别报表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</si>
  <si>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年12月危险废物处置类别报表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</si>
  <si>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年危险废物处置类别报表</t>
    </r>
  </si>
  <si>
    <t>上年库存（T）</t>
  </si>
  <si>
    <t>本年库存（T）</t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</si>
  <si>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年1月危险废物处置类别报表</t>
    </r>
  </si>
  <si>
    <t>处置/利用（1#）</t>
  </si>
  <si>
    <t>处置/利用（2#）</t>
  </si>
  <si>
    <t>HW16</t>
  </si>
  <si>
    <t>—</t>
  </si>
  <si>
    <t>HW17</t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</si>
  <si>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年2月危险废物处置类别报表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</si>
  <si>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年3月危险废物处置类别报表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</si>
  <si>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年一季度危险废物处置类别报表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</si>
  <si>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年4月危险废物处置类别报表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</si>
  <si>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5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</si>
  <si>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6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</si>
  <si>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年二季度危险废物处置类别报表</t>
    </r>
  </si>
  <si>
    <t>季度合计</t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</si>
  <si>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7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</si>
  <si>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8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</si>
  <si>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9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</si>
  <si>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年三季度危险废物处置类别报表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</si>
  <si>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10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</si>
  <si>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11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</si>
  <si>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12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</si>
  <si>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年四季度危险废物处置类别报表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</si>
  <si>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年危险废物处置类别报表</t>
    </r>
  </si>
  <si>
    <t>上年度库存（T）</t>
  </si>
  <si>
    <t>本年度库存（T）</t>
  </si>
  <si>
    <t>年度合计</t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</si>
  <si>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</t>
    </r>
    <r>
      <rPr>
        <b/>
        <sz val="18"/>
        <rFont val="宋体"/>
        <charset val="134"/>
      </rPr>
      <t>月危险废物处置类别报表</t>
    </r>
  </si>
  <si>
    <t>HW02</t>
  </si>
  <si>
    <t>HW03</t>
  </si>
  <si>
    <t>HW04</t>
  </si>
  <si>
    <t>HW08</t>
  </si>
  <si>
    <t>HW11</t>
  </si>
  <si>
    <t>HW49</t>
  </si>
  <si>
    <t xml:space="preserve">填表人：    </t>
  </si>
  <si>
    <t>核对：</t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</si>
  <si>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2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</si>
  <si>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3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</si>
  <si>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年一季度危险废物处置类别报表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</si>
  <si>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4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</si>
  <si>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5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</si>
  <si>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6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</si>
  <si>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年二季度危险废物处置类别报表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</si>
  <si>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年半年度危险废物处置类别报表</t>
    </r>
  </si>
  <si>
    <t>本半年度库存（T）</t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</si>
  <si>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7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</si>
  <si>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8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</si>
  <si>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9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</si>
  <si>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年三季度危险废物处置类别报表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</si>
  <si>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10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</si>
  <si>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11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</si>
  <si>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12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</si>
  <si>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年四季度危险废物处置类别报表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</si>
  <si>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年年度危险废物处置类别报表</t>
    </r>
  </si>
  <si>
    <t>2022年1月危险废物处置类别报表</t>
  </si>
  <si>
    <t>2022年2月危险废物处置类别报表</t>
  </si>
  <si>
    <t>2022年3月危险废物处置类别报表</t>
  </si>
  <si>
    <t>2022年4月危险废物处置类别报表</t>
  </si>
  <si>
    <t>2022年5月危险废物处置类别报表</t>
  </si>
  <si>
    <t>2022年6月危险废物处置类别报表</t>
  </si>
  <si>
    <t>2022年7月危险废物处置类别报表</t>
  </si>
  <si>
    <t>2022年8月危险废物处置类别报表</t>
  </si>
  <si>
    <t>2022年9月危险废物处置类别报表</t>
  </si>
  <si>
    <t>2022年10月危险废物处置类别报表</t>
  </si>
  <si>
    <t>HW49（只）</t>
  </si>
  <si>
    <t>2254只</t>
  </si>
  <si>
    <t>3901只</t>
  </si>
  <si>
    <t>2384只</t>
  </si>
  <si>
    <t>737只</t>
  </si>
  <si>
    <t>2022年11月危险废物处置类别报表</t>
  </si>
  <si>
    <t>6590只</t>
  </si>
  <si>
    <t>2862只</t>
  </si>
  <si>
    <t>4465只</t>
  </si>
  <si>
    <t>2022年12月危险废物处置类别报表</t>
  </si>
  <si>
    <t>1925只</t>
  </si>
  <si>
    <t>4469只</t>
  </si>
  <si>
    <t>1921只</t>
  </si>
  <si>
    <t>2022年危险废物处置类别报表</t>
  </si>
  <si>
    <t>32074只</t>
  </si>
  <si>
    <t>30693只</t>
  </si>
  <si>
    <t>540只</t>
  </si>
  <si>
    <t>2023年1月危险废物处置类别报表</t>
  </si>
  <si>
    <t>2023年2月危险废物处置类别报表</t>
  </si>
  <si>
    <t>700只</t>
  </si>
  <si>
    <t>2023年3月危险废物处置类别报表</t>
  </si>
  <si>
    <t>2023年4月危险废物处置类别报表</t>
  </si>
  <si>
    <t>2023年5月危险废物处置类别报表</t>
  </si>
  <si>
    <t>2023年6月危险废物处置类别报表</t>
  </si>
  <si>
    <t>2023年7月危险废物处置类别报表</t>
  </si>
  <si>
    <t>2023年8月危险废物处置类别报表</t>
  </si>
  <si>
    <t>2023年9月危险废物处置类别报表</t>
  </si>
  <si>
    <t>2023年10月危险废物处置类别报表</t>
  </si>
  <si>
    <t>2023年11月危险废物处置类别报表</t>
  </si>
  <si>
    <t>2023年12月危险废物处置类别报表</t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</si>
  <si>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年度危险废物处置类别报表</t>
    </r>
  </si>
  <si>
    <t>2017年库存（T）</t>
  </si>
  <si>
    <t>2018年库存（T）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</si>
</sst>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  <numFmt numFmtId="178" formatCode="0.0000_);[Red]\(0.0000\)"/>
    <numFmt numFmtId="179" formatCode="0.000000_ "/>
    <numFmt numFmtId="180" formatCode="0.00000_ "/>
    <numFmt numFmtId="181" formatCode="0_ "/>
    <numFmt numFmtId="182" formatCode="#,##0.00000_ "/>
    <numFmt numFmtId="183" formatCode="#,##0.000_ "/>
    <numFmt numFmtId="184" formatCode="#,##0.0000_ "/>
  </numFmts>
  <fonts count="4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name val="Times New Roman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方正仿宋_GBK"/>
      <charset val="134"/>
    </font>
    <font>
      <b/>
      <sz val="10"/>
      <color theme="1"/>
      <name val="方正仿宋_GBK"/>
      <charset val="134"/>
    </font>
    <font>
      <sz val="10"/>
      <name val="方正仿宋_GBK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仿宋_GBK"/>
      <charset val="134"/>
    </font>
    <font>
      <b/>
      <sz val="16"/>
      <name val="Microsoft YaHei"/>
      <charset val="134"/>
    </font>
    <font>
      <b/>
      <sz val="10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0"/>
      <color theme="1"/>
      <name val="Microsoft YaHei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3" fillId="5" borderId="8" applyNumberFormat="0" applyAlignment="0" applyProtection="0">
      <alignment vertical="center"/>
    </xf>
    <xf numFmtId="0" fontId="34" fillId="6" borderId="10" applyNumberFormat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2" fillId="0" borderId="0">
      <alignment vertical="center"/>
    </xf>
  </cellStyleXfs>
  <cellXfs count="166">
    <xf numFmtId="0" fontId="0" fillId="0" borderId="0" xfId="0"/>
    <xf numFmtId="0" fontId="0" fillId="0" borderId="0" xfId="0" applyFont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2" fontId="6" fillId="0" borderId="2" xfId="49" applyNumberFormat="1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center" vertical="center"/>
    </xf>
    <xf numFmtId="177" fontId="8" fillId="0" borderId="2" xfId="49" applyNumberFormat="1" applyFont="1" applyBorder="1" applyAlignment="1">
      <alignment horizontal="center" vertical="center" wrapText="1"/>
    </xf>
    <xf numFmtId="176" fontId="8" fillId="0" borderId="2" xfId="49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178" fontId="4" fillId="0" borderId="2" xfId="49" applyNumberFormat="1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5" fillId="0" borderId="3" xfId="49" applyFont="1" applyBorder="1" applyAlignment="1">
      <alignment horizontal="left" vertical="center"/>
    </xf>
    <xf numFmtId="177" fontId="5" fillId="0" borderId="3" xfId="49" applyNumberFormat="1" applyFont="1" applyBorder="1" applyAlignment="1">
      <alignment horizontal="center" vertical="center" wrapText="1"/>
    </xf>
    <xf numFmtId="177" fontId="10" fillId="0" borderId="3" xfId="49" applyNumberFormat="1" applyFont="1" applyBorder="1" applyAlignment="1">
      <alignment horizontal="center" vertical="center" wrapText="1"/>
    </xf>
    <xf numFmtId="0" fontId="11" fillId="0" borderId="0" xfId="49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0" fillId="0" borderId="0" xfId="0" applyFont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4" xfId="49" applyNumberFormat="1" applyFont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179" fontId="6" fillId="0" borderId="2" xfId="49" applyNumberFormat="1" applyFont="1" applyBorder="1" applyAlignment="1">
      <alignment horizontal="center" vertical="center" wrapText="1"/>
    </xf>
    <xf numFmtId="176" fontId="6" fillId="0" borderId="2" xfId="49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49" applyNumberFormat="1" applyFon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177" fontId="8" fillId="0" borderId="2" xfId="49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80" fontId="14" fillId="0" borderId="2" xfId="49" applyNumberFormat="1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181" fontId="14" fillId="0" borderId="2" xfId="49" applyNumberFormat="1" applyFont="1" applyBorder="1" applyAlignment="1">
      <alignment horizontal="center" vertical="center" wrapText="1"/>
    </xf>
    <xf numFmtId="0" fontId="5" fillId="0" borderId="4" xfId="49" applyNumberFormat="1" applyFont="1" applyBorder="1" applyAlignment="1">
      <alignment horizontal="center" vertical="center" wrapText="1"/>
    </xf>
    <xf numFmtId="180" fontId="13" fillId="0" borderId="2" xfId="0" applyNumberFormat="1" applyFont="1" applyBorder="1" applyAlignment="1">
      <alignment horizontal="center" vertical="center"/>
    </xf>
    <xf numFmtId="0" fontId="5" fillId="0" borderId="3" xfId="49" applyNumberFormat="1" applyFont="1" applyBorder="1" applyAlignment="1">
      <alignment horizontal="left" vertical="center"/>
    </xf>
    <xf numFmtId="0" fontId="11" fillId="0" borderId="0" xfId="49" applyFont="1" applyBorder="1" applyAlignment="1">
      <alignment horizontal="center" vertical="center"/>
    </xf>
    <xf numFmtId="0" fontId="11" fillId="0" borderId="0" xfId="49" applyNumberFormat="1" applyFont="1" applyBorder="1" applyAlignment="1">
      <alignment horizontal="left" vertical="center"/>
    </xf>
    <xf numFmtId="0" fontId="13" fillId="0" borderId="0" xfId="0" applyFont="1" applyAlignment="1" applyProtection="1">
      <alignment horizontal="center" vertical="center"/>
      <protection locked="0"/>
    </xf>
    <xf numFmtId="180" fontId="5" fillId="0" borderId="4" xfId="0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81" fontId="13" fillId="0" borderId="2" xfId="0" applyNumberFormat="1" applyFont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80" fontId="0" fillId="0" borderId="2" xfId="0" applyNumberForma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81" fontId="13" fillId="0" borderId="2" xfId="0" applyNumberFormat="1" applyFont="1" applyFill="1" applyBorder="1" applyAlignment="1">
      <alignment horizontal="center" vertical="center"/>
    </xf>
    <xf numFmtId="180" fontId="5" fillId="0" borderId="4" xfId="49" applyNumberFormat="1" applyFont="1" applyBorder="1" applyAlignment="1">
      <alignment horizontal="center" vertical="center" wrapText="1"/>
    </xf>
    <xf numFmtId="180" fontId="13" fillId="0" borderId="2" xfId="0" applyNumberFormat="1" applyFont="1" applyFill="1" applyBorder="1" applyAlignment="1">
      <alignment horizontal="center" vertical="center"/>
    </xf>
    <xf numFmtId="57" fontId="15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17" fillId="0" borderId="2" xfId="49" applyFont="1" applyBorder="1" applyAlignment="1">
      <alignment horizontal="center" vertical="center" wrapText="1"/>
    </xf>
    <xf numFmtId="176" fontId="17" fillId="0" borderId="2" xfId="49" applyNumberFormat="1" applyFont="1" applyBorder="1" applyAlignment="1">
      <alignment horizontal="center" vertical="center" wrapText="1"/>
    </xf>
    <xf numFmtId="176" fontId="17" fillId="0" borderId="2" xfId="49" applyNumberFormat="1" applyFont="1" applyFill="1" applyBorder="1" applyAlignment="1">
      <alignment horizontal="center" vertical="center" wrapText="1"/>
    </xf>
    <xf numFmtId="179" fontId="17" fillId="0" borderId="2" xfId="49" applyNumberFormat="1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80" fontId="18" fillId="0" borderId="2" xfId="0" applyNumberFormat="1" applyFont="1" applyFill="1" applyBorder="1" applyAlignment="1">
      <alignment horizontal="center" vertical="center" wrapText="1"/>
    </xf>
    <xf numFmtId="180" fontId="18" fillId="0" borderId="2" xfId="0" applyNumberFormat="1" applyFont="1" applyBorder="1" applyAlignment="1">
      <alignment horizontal="center" vertical="center" wrapText="1"/>
    </xf>
    <xf numFmtId="177" fontId="18" fillId="0" borderId="2" xfId="49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80" fontId="19" fillId="0" borderId="2" xfId="0" applyNumberFormat="1" applyFont="1" applyFill="1" applyBorder="1" applyAlignment="1">
      <alignment horizontal="center" vertical="center" wrapText="1"/>
    </xf>
    <xf numFmtId="177" fontId="18" fillId="0" borderId="2" xfId="49" applyNumberFormat="1" applyFont="1" applyFill="1" applyBorder="1" applyAlignment="1">
      <alignment horizontal="center" vertical="center" wrapText="1"/>
    </xf>
    <xf numFmtId="180" fontId="18" fillId="0" borderId="4" xfId="0" applyNumberFormat="1" applyFont="1" applyFill="1" applyBorder="1" applyAlignment="1">
      <alignment horizontal="center" vertical="center" wrapText="1"/>
    </xf>
    <xf numFmtId="180" fontId="18" fillId="0" borderId="2" xfId="49" applyNumberFormat="1" applyFont="1" applyBorder="1" applyAlignment="1">
      <alignment horizontal="center" vertical="center" wrapText="1"/>
    </xf>
    <xf numFmtId="181" fontId="18" fillId="0" borderId="2" xfId="49" applyNumberFormat="1" applyFont="1" applyBorder="1" applyAlignment="1">
      <alignment horizontal="center" vertical="center" wrapText="1"/>
    </xf>
    <xf numFmtId="0" fontId="18" fillId="0" borderId="2" xfId="49" applyFont="1" applyBorder="1" applyAlignment="1">
      <alignment horizontal="center" vertical="center" wrapText="1"/>
    </xf>
    <xf numFmtId="180" fontId="18" fillId="0" borderId="4" xfId="49" applyNumberFormat="1" applyFont="1" applyBorder="1" applyAlignment="1">
      <alignment horizontal="center" vertical="center" wrapText="1"/>
    </xf>
    <xf numFmtId="179" fontId="18" fillId="0" borderId="2" xfId="0" applyNumberFormat="1" applyFont="1" applyFill="1" applyBorder="1" applyAlignment="1">
      <alignment horizontal="center" vertical="center" wrapText="1"/>
    </xf>
    <xf numFmtId="0" fontId="6" fillId="0" borderId="4" xfId="49" applyNumberFormat="1" applyFont="1" applyBorder="1" applyAlignment="1">
      <alignment horizontal="center" vertical="center" wrapText="1"/>
    </xf>
    <xf numFmtId="0" fontId="6" fillId="0" borderId="2" xfId="49" applyNumberFormat="1" applyFont="1" applyBorder="1" applyAlignment="1">
      <alignment horizontal="center" vertical="center" wrapText="1"/>
    </xf>
    <xf numFmtId="182" fontId="5" fillId="0" borderId="4" xfId="0" applyNumberFormat="1" applyFont="1" applyFill="1" applyBorder="1" applyAlignment="1">
      <alignment horizontal="center" vertical="center"/>
    </xf>
    <xf numFmtId="179" fontId="14" fillId="0" borderId="2" xfId="49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82" fontId="13" fillId="0" borderId="4" xfId="0" applyNumberFormat="1" applyFont="1" applyBorder="1" applyAlignment="1">
      <alignment horizontal="center" vertical="center"/>
    </xf>
    <xf numFmtId="182" fontId="13" fillId="0" borderId="0" xfId="0" applyNumberFormat="1" applyFont="1" applyAlignment="1">
      <alignment horizontal="center" vertical="center"/>
    </xf>
    <xf numFmtId="179" fontId="14" fillId="0" borderId="2" xfId="49" applyNumberFormat="1" applyFont="1" applyFill="1" applyBorder="1" applyAlignment="1">
      <alignment horizontal="center" vertical="center" wrapText="1"/>
    </xf>
    <xf numFmtId="179" fontId="5" fillId="0" borderId="3" xfId="49" applyNumberFormat="1" applyFont="1" applyBorder="1" applyAlignment="1">
      <alignment horizontal="center" vertical="center" wrapText="1"/>
    </xf>
    <xf numFmtId="179" fontId="13" fillId="0" borderId="0" xfId="0" applyNumberFormat="1" applyFont="1"/>
    <xf numFmtId="179" fontId="11" fillId="0" borderId="0" xfId="49" applyNumberFormat="1" applyFont="1" applyBorder="1" applyAlignment="1">
      <alignment horizontal="left" vertical="center"/>
    </xf>
    <xf numFmtId="179" fontId="13" fillId="0" borderId="2" xfId="0" applyNumberFormat="1" applyFont="1" applyBorder="1" applyAlignment="1">
      <alignment horizontal="center" vertical="center"/>
    </xf>
    <xf numFmtId="179" fontId="13" fillId="0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horizontal="center"/>
    </xf>
    <xf numFmtId="0" fontId="13" fillId="0" borderId="0" xfId="0" applyNumberFormat="1" applyFont="1"/>
    <xf numFmtId="0" fontId="13" fillId="0" borderId="0" xfId="0" applyNumberFormat="1" applyFont="1" applyFill="1"/>
    <xf numFmtId="0" fontId="6" fillId="0" borderId="2" xfId="49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9" fontId="5" fillId="0" borderId="2" xfId="49" applyNumberFormat="1" applyFont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left" vertical="center"/>
    </xf>
    <xf numFmtId="0" fontId="11" fillId="0" borderId="0" xfId="49" applyNumberFormat="1" applyFont="1" applyFill="1" applyBorder="1" applyAlignment="1">
      <alignment horizontal="left" vertical="center"/>
    </xf>
    <xf numFmtId="0" fontId="13" fillId="0" borderId="0" xfId="0" applyFont="1" applyProtection="1">
      <protection locked="0"/>
    </xf>
    <xf numFmtId="180" fontId="5" fillId="0" borderId="2" xfId="49" applyNumberFormat="1" applyFont="1" applyBorder="1" applyAlignment="1">
      <alignment horizontal="center" vertical="center" wrapText="1"/>
    </xf>
    <xf numFmtId="182" fontId="20" fillId="0" borderId="4" xfId="0" applyNumberFormat="1" applyFont="1" applyFill="1" applyBorder="1" applyAlignment="1">
      <alignment horizontal="center" vertical="center"/>
    </xf>
    <xf numFmtId="183" fontId="5" fillId="0" borderId="4" xfId="0" applyNumberFormat="1" applyFont="1" applyFill="1" applyBorder="1" applyAlignment="1">
      <alignment horizontal="center" vertical="center"/>
    </xf>
    <xf numFmtId="176" fontId="14" fillId="0" borderId="2" xfId="49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NumberFormat="1"/>
    <xf numFmtId="0" fontId="1" fillId="0" borderId="2" xfId="0" applyFont="1" applyFill="1" applyBorder="1" applyAlignment="1">
      <alignment horizontal="center" vertical="center"/>
    </xf>
    <xf numFmtId="182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182" fontId="21" fillId="0" borderId="0" xfId="0" applyNumberFormat="1" applyFont="1" applyAlignment="1">
      <alignment horizontal="center" vertical="center"/>
    </xf>
    <xf numFmtId="183" fontId="1" fillId="0" borderId="4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Protection="1">
      <protection locked="0"/>
    </xf>
    <xf numFmtId="179" fontId="0" fillId="0" borderId="0" xfId="0" applyNumberFormat="1"/>
    <xf numFmtId="179" fontId="5" fillId="0" borderId="1" xfId="0" applyNumberFormat="1" applyFont="1" applyFill="1" applyBorder="1" applyAlignment="1">
      <alignment horizontal="left" vertical="center"/>
    </xf>
    <xf numFmtId="179" fontId="7" fillId="0" borderId="2" xfId="49" applyNumberFormat="1" applyFont="1" applyBorder="1" applyAlignment="1">
      <alignment horizontal="center" vertical="center" wrapText="1"/>
    </xf>
    <xf numFmtId="179" fontId="0" fillId="0" borderId="2" xfId="0" applyNumberForma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179" fontId="5" fillId="0" borderId="3" xfId="49" applyNumberFormat="1" applyFont="1" applyBorder="1" applyAlignment="1">
      <alignment horizontal="left" vertical="center"/>
    </xf>
    <xf numFmtId="179" fontId="10" fillId="0" borderId="3" xfId="49" applyNumberFormat="1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184" fontId="1" fillId="0" borderId="4" xfId="0" applyNumberFormat="1" applyFont="1" applyFill="1" applyBorder="1" applyAlignment="1">
      <alignment horizontal="center" vertical="center"/>
    </xf>
    <xf numFmtId="184" fontId="0" fillId="0" borderId="4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76" fontId="5" fillId="0" borderId="2" xfId="49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5" fillId="0" borderId="4" xfId="49" applyNumberFormat="1" applyFont="1" applyBorder="1" applyAlignment="1">
      <alignment horizontal="center" vertical="center" wrapText="1"/>
    </xf>
    <xf numFmtId="176" fontId="14" fillId="0" borderId="2" xfId="49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76" fontId="22" fillId="0" borderId="2" xfId="49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14" fillId="2" borderId="2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4" fillId="0" borderId="4" xfId="49" applyNumberFormat="1" applyFont="1" applyBorder="1" applyAlignment="1">
      <alignment horizontal="center" vertical="center" wrapText="1"/>
    </xf>
    <xf numFmtId="0" fontId="4" fillId="0" borderId="2" xfId="49" applyNumberFormat="1" applyFont="1" applyBorder="1" applyAlignment="1">
      <alignment horizontal="center" vertical="center" wrapText="1"/>
    </xf>
    <xf numFmtId="176" fontId="20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78" fontId="5" fillId="0" borderId="2" xfId="49" applyNumberFormat="1" applyFont="1" applyBorder="1" applyAlignment="1">
      <alignment horizontal="center" vertical="center" wrapText="1"/>
    </xf>
    <xf numFmtId="178" fontId="1" fillId="0" borderId="0" xfId="0" applyNumberFormat="1" applyFont="1" applyFill="1" applyAlignment="1"/>
    <xf numFmtId="176" fontId="1" fillId="0" borderId="2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/>
    <xf numFmtId="0" fontId="5" fillId="0" borderId="3" xfId="49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7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1" Type="http://schemas.openxmlformats.org/officeDocument/2006/relationships/sharedStrings" Target="sharedStrings.xml"/><Relationship Id="rId90" Type="http://schemas.openxmlformats.org/officeDocument/2006/relationships/styles" Target="styles.xml"/><Relationship Id="rId9" Type="http://schemas.openxmlformats.org/officeDocument/2006/relationships/worksheet" Target="worksheets/sheet9.xml"/><Relationship Id="rId89" Type="http://schemas.openxmlformats.org/officeDocument/2006/relationships/theme" Target="theme/theme1.xml"/><Relationship Id="rId88" Type="http://schemas.openxmlformats.org/officeDocument/2006/relationships/worksheet" Target="worksheets/sheet88.xml"/><Relationship Id="rId87" Type="http://schemas.openxmlformats.org/officeDocument/2006/relationships/worksheet" Target="worksheets/sheet87.xml"/><Relationship Id="rId86" Type="http://schemas.openxmlformats.org/officeDocument/2006/relationships/worksheet" Target="worksheets/sheet86.xml"/><Relationship Id="rId85" Type="http://schemas.openxmlformats.org/officeDocument/2006/relationships/worksheet" Target="worksheets/sheet85.xml"/><Relationship Id="rId84" Type="http://schemas.openxmlformats.org/officeDocument/2006/relationships/worksheet" Target="worksheets/sheet84.xml"/><Relationship Id="rId83" Type="http://schemas.openxmlformats.org/officeDocument/2006/relationships/worksheet" Target="worksheets/sheet83.xml"/><Relationship Id="rId82" Type="http://schemas.openxmlformats.org/officeDocument/2006/relationships/worksheet" Target="worksheets/sheet82.xml"/><Relationship Id="rId81" Type="http://schemas.openxmlformats.org/officeDocument/2006/relationships/worksheet" Target="worksheets/sheet81.xml"/><Relationship Id="rId80" Type="http://schemas.openxmlformats.org/officeDocument/2006/relationships/worksheet" Target="worksheets/sheet80.xml"/><Relationship Id="rId8" Type="http://schemas.openxmlformats.org/officeDocument/2006/relationships/worksheet" Target="worksheets/sheet8.xml"/><Relationship Id="rId79" Type="http://schemas.openxmlformats.org/officeDocument/2006/relationships/worksheet" Target="worksheets/sheet79.xml"/><Relationship Id="rId78" Type="http://schemas.openxmlformats.org/officeDocument/2006/relationships/worksheet" Target="worksheets/sheet78.xml"/><Relationship Id="rId77" Type="http://schemas.openxmlformats.org/officeDocument/2006/relationships/worksheet" Target="worksheets/sheet77.xml"/><Relationship Id="rId76" Type="http://schemas.openxmlformats.org/officeDocument/2006/relationships/worksheet" Target="worksheets/sheet76.xml"/><Relationship Id="rId75" Type="http://schemas.openxmlformats.org/officeDocument/2006/relationships/worksheet" Target="worksheets/sheet75.xml"/><Relationship Id="rId74" Type="http://schemas.openxmlformats.org/officeDocument/2006/relationships/worksheet" Target="worksheets/sheet74.xml"/><Relationship Id="rId73" Type="http://schemas.openxmlformats.org/officeDocument/2006/relationships/worksheet" Target="worksheets/sheet73.xml"/><Relationship Id="rId72" Type="http://schemas.openxmlformats.org/officeDocument/2006/relationships/worksheet" Target="worksheets/sheet72.xml"/><Relationship Id="rId71" Type="http://schemas.openxmlformats.org/officeDocument/2006/relationships/worksheet" Target="worksheets/sheet71.xml"/><Relationship Id="rId70" Type="http://schemas.openxmlformats.org/officeDocument/2006/relationships/worksheet" Target="worksheets/sheet70.xml"/><Relationship Id="rId7" Type="http://schemas.openxmlformats.org/officeDocument/2006/relationships/worksheet" Target="worksheets/sheet7.xml"/><Relationship Id="rId69" Type="http://schemas.openxmlformats.org/officeDocument/2006/relationships/worksheet" Target="worksheets/sheet69.xml"/><Relationship Id="rId68" Type="http://schemas.openxmlformats.org/officeDocument/2006/relationships/worksheet" Target="worksheets/sheet68.xml"/><Relationship Id="rId67" Type="http://schemas.openxmlformats.org/officeDocument/2006/relationships/worksheet" Target="worksheets/sheet67.xml"/><Relationship Id="rId66" Type="http://schemas.openxmlformats.org/officeDocument/2006/relationships/worksheet" Target="worksheets/sheet66.xml"/><Relationship Id="rId65" Type="http://schemas.openxmlformats.org/officeDocument/2006/relationships/worksheet" Target="worksheets/sheet65.xml"/><Relationship Id="rId64" Type="http://schemas.openxmlformats.org/officeDocument/2006/relationships/worksheet" Target="worksheets/sheet64.xml"/><Relationship Id="rId63" Type="http://schemas.openxmlformats.org/officeDocument/2006/relationships/worksheet" Target="worksheets/sheet63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0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11.2</v>
      </c>
      <c r="C5" s="12">
        <v>31.31</v>
      </c>
      <c r="D5" s="13" t="s">
        <v>11</v>
      </c>
      <c r="E5" s="13" t="s">
        <v>11</v>
      </c>
      <c r="F5" s="14">
        <v>125.3</v>
      </c>
      <c r="G5" s="14">
        <f t="shared" ref="G5:G19" si="0">F5+B5-C5</f>
        <v>105.19</v>
      </c>
    </row>
    <row r="6" ht="21.95" customHeight="1" spans="1:7">
      <c r="A6" s="11" t="s">
        <v>12</v>
      </c>
      <c r="B6" s="12">
        <v>0.18</v>
      </c>
      <c r="C6" s="12">
        <v>0.18</v>
      </c>
      <c r="D6" s="13" t="s">
        <v>11</v>
      </c>
      <c r="E6" s="13" t="s">
        <v>11</v>
      </c>
      <c r="F6" s="14">
        <v>0.660000000000001</v>
      </c>
      <c r="G6" s="14">
        <f t="shared" si="0"/>
        <v>0.660000000000001</v>
      </c>
    </row>
    <row r="7" ht="21.95" customHeight="1" spans="1:7">
      <c r="A7" s="11" t="s">
        <v>13</v>
      </c>
      <c r="B7" s="12">
        <v>18.88</v>
      </c>
      <c r="C7" s="12">
        <v>9.93</v>
      </c>
      <c r="D7" s="13" t="s">
        <v>11</v>
      </c>
      <c r="E7" s="13" t="s">
        <v>11</v>
      </c>
      <c r="F7" s="14">
        <v>144.67</v>
      </c>
      <c r="G7" s="14">
        <f t="shared" si="0"/>
        <v>153.62</v>
      </c>
    </row>
    <row r="8" ht="21.95" customHeight="1" spans="1:7">
      <c r="A8" s="11" t="s">
        <v>14</v>
      </c>
      <c r="B8" s="12">
        <v>99.636</v>
      </c>
      <c r="C8" s="12">
        <v>105.012</v>
      </c>
      <c r="D8" s="13" t="s">
        <v>15</v>
      </c>
      <c r="E8" s="13" t="s">
        <v>16</v>
      </c>
      <c r="F8" s="14">
        <v>82.8305</v>
      </c>
      <c r="G8" s="14">
        <f t="shared" si="0"/>
        <v>77.4545</v>
      </c>
    </row>
    <row r="9" ht="21.95" customHeight="1" spans="1:7">
      <c r="A9" s="11" t="s">
        <v>17</v>
      </c>
      <c r="B9" s="12">
        <v>11.3553</v>
      </c>
      <c r="C9" s="12">
        <v>44.3565</v>
      </c>
      <c r="D9" s="13" t="s">
        <v>11</v>
      </c>
      <c r="E9" s="13" t="s">
        <v>11</v>
      </c>
      <c r="F9" s="14">
        <v>46.14</v>
      </c>
      <c r="G9" s="14">
        <f t="shared" si="0"/>
        <v>13.1388</v>
      </c>
    </row>
    <row r="10" ht="21.95" customHeight="1" spans="1:7">
      <c r="A10" s="11" t="s">
        <v>18</v>
      </c>
      <c r="B10" s="12">
        <v>1.406</v>
      </c>
      <c r="C10" s="12">
        <v>3.1</v>
      </c>
      <c r="D10" s="13" t="s">
        <v>11</v>
      </c>
      <c r="E10" s="13" t="s">
        <v>11</v>
      </c>
      <c r="F10" s="14">
        <v>2.1</v>
      </c>
      <c r="G10" s="14">
        <f t="shared" si="0"/>
        <v>0.406</v>
      </c>
    </row>
    <row r="11" ht="21.95" customHeight="1" spans="1:7">
      <c r="A11" s="11" t="s">
        <v>19</v>
      </c>
      <c r="B11" s="12">
        <v>273.039</v>
      </c>
      <c r="C11" s="12">
        <v>107.769</v>
      </c>
      <c r="D11" s="13" t="s">
        <v>20</v>
      </c>
      <c r="E11" s="13" t="s">
        <v>21</v>
      </c>
      <c r="F11" s="14">
        <v>738.865</v>
      </c>
      <c r="G11" s="14">
        <f t="shared" si="0"/>
        <v>904.135</v>
      </c>
    </row>
    <row r="12" ht="21.95" customHeight="1" spans="1:7">
      <c r="A12" s="11" t="s">
        <v>22</v>
      </c>
      <c r="B12" s="12">
        <v>786.486</v>
      </c>
      <c r="C12" s="12">
        <v>486.439</v>
      </c>
      <c r="D12" s="13" t="s">
        <v>15</v>
      </c>
      <c r="E12" s="13" t="s">
        <v>16</v>
      </c>
      <c r="F12" s="14">
        <v>75.439</v>
      </c>
      <c r="G12" s="14">
        <f t="shared" si="0"/>
        <v>375.486</v>
      </c>
    </row>
    <row r="13" ht="21.95" customHeight="1" spans="1:7">
      <c r="A13" s="11" t="s">
        <v>23</v>
      </c>
      <c r="B13" s="12">
        <v>99.589</v>
      </c>
      <c r="C13" s="12">
        <v>150.108</v>
      </c>
      <c r="D13" s="13" t="s">
        <v>11</v>
      </c>
      <c r="E13" s="13" t="s">
        <v>11</v>
      </c>
      <c r="F13" s="14">
        <v>273.374</v>
      </c>
      <c r="G13" s="14">
        <f t="shared" si="0"/>
        <v>222.855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0</v>
      </c>
      <c r="G15" s="14">
        <f t="shared" si="0"/>
        <v>0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1" t="s">
        <v>27</v>
      </c>
      <c r="B17" s="12">
        <v>9.6</v>
      </c>
      <c r="C17" s="12">
        <v>9.6</v>
      </c>
      <c r="D17" s="13" t="s">
        <v>11</v>
      </c>
      <c r="E17" s="13" t="s">
        <v>11</v>
      </c>
      <c r="F17" s="14">
        <v>0</v>
      </c>
      <c r="G17" s="14">
        <f t="shared" si="0"/>
        <v>0</v>
      </c>
    </row>
    <row r="18" ht="21.95" customHeight="1" spans="1:7">
      <c r="A18" s="11" t="s">
        <v>28</v>
      </c>
      <c r="B18" s="12">
        <v>184.9072</v>
      </c>
      <c r="C18" s="12">
        <v>190.791</v>
      </c>
      <c r="D18" s="13" t="s">
        <v>29</v>
      </c>
      <c r="E18" s="13" t="s">
        <v>16</v>
      </c>
      <c r="F18" s="14">
        <v>169.066</v>
      </c>
      <c r="G18" s="14">
        <f t="shared" si="0"/>
        <v>163.1822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1496.2785</v>
      </c>
      <c r="C20" s="16">
        <f t="shared" si="1"/>
        <v>1138.5955</v>
      </c>
      <c r="D20" s="13" t="s">
        <v>11</v>
      </c>
      <c r="E20" s="13" t="s">
        <v>11</v>
      </c>
      <c r="F20" s="16">
        <v>1658.4445</v>
      </c>
      <c r="G20" s="16">
        <f t="shared" si="1"/>
        <v>2016.1275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3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45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99.25</v>
      </c>
      <c r="C5" s="12">
        <v>0</v>
      </c>
      <c r="D5" s="13" t="s">
        <v>11</v>
      </c>
      <c r="E5" s="13" t="s">
        <v>11</v>
      </c>
      <c r="F5" s="14">
        <v>49.43</v>
      </c>
      <c r="G5" s="14">
        <f t="shared" ref="G5:G19" si="0">F5+B5-C5</f>
        <v>148.68</v>
      </c>
    </row>
    <row r="6" ht="21.95" customHeight="1" spans="1:7">
      <c r="A6" s="11" t="s">
        <v>12</v>
      </c>
      <c r="B6" s="12">
        <v>0</v>
      </c>
      <c r="C6" s="12">
        <v>0</v>
      </c>
      <c r="D6" s="13" t="s">
        <v>11</v>
      </c>
      <c r="E6" s="13" t="s">
        <v>11</v>
      </c>
      <c r="F6" s="14">
        <v>3.16</v>
      </c>
      <c r="G6" s="14">
        <f t="shared" si="0"/>
        <v>3.16</v>
      </c>
    </row>
    <row r="7" ht="21.95" customHeight="1" spans="1:7">
      <c r="A7" s="11" t="s">
        <v>13</v>
      </c>
      <c r="B7" s="12">
        <v>25.557</v>
      </c>
      <c r="C7" s="12">
        <v>0</v>
      </c>
      <c r="D7" s="13" t="s">
        <v>11</v>
      </c>
      <c r="E7" s="13" t="s">
        <v>11</v>
      </c>
      <c r="F7" s="14">
        <v>66.03</v>
      </c>
      <c r="G7" s="14">
        <f t="shared" si="0"/>
        <v>91.587</v>
      </c>
    </row>
    <row r="8" ht="21.95" customHeight="1" spans="1:7">
      <c r="A8" s="11" t="s">
        <v>14</v>
      </c>
      <c r="B8" s="12">
        <v>158.77</v>
      </c>
      <c r="C8" s="12">
        <v>2</v>
      </c>
      <c r="D8" s="13" t="s">
        <v>15</v>
      </c>
      <c r="E8" s="13" t="s">
        <v>16</v>
      </c>
      <c r="F8" s="14">
        <v>178.945</v>
      </c>
      <c r="G8" s="14">
        <f t="shared" si="0"/>
        <v>335.715</v>
      </c>
    </row>
    <row r="9" ht="21.95" customHeight="1" spans="1:7">
      <c r="A9" s="11" t="s">
        <v>17</v>
      </c>
      <c r="B9" s="12">
        <v>3.792</v>
      </c>
      <c r="C9" s="12">
        <v>0</v>
      </c>
      <c r="D9" s="13" t="s">
        <v>11</v>
      </c>
      <c r="E9" s="13" t="s">
        <v>11</v>
      </c>
      <c r="F9" s="14">
        <v>10.485</v>
      </c>
      <c r="G9" s="14">
        <f t="shared" si="0"/>
        <v>14.277</v>
      </c>
    </row>
    <row r="10" ht="21.95" customHeight="1" spans="1:7">
      <c r="A10" s="11" t="s">
        <v>18</v>
      </c>
      <c r="B10" s="12">
        <v>0</v>
      </c>
      <c r="C10" s="12">
        <v>0</v>
      </c>
      <c r="D10" s="13" t="s">
        <v>11</v>
      </c>
      <c r="E10" s="13" t="s">
        <v>11</v>
      </c>
      <c r="F10" s="14">
        <v>0</v>
      </c>
      <c r="G10" s="14">
        <f t="shared" si="0"/>
        <v>0</v>
      </c>
    </row>
    <row r="11" ht="21.95" customHeight="1" spans="1:7">
      <c r="A11" s="11" t="s">
        <v>19</v>
      </c>
      <c r="B11" s="12">
        <v>122.516</v>
      </c>
      <c r="C11" s="12">
        <v>44.828</v>
      </c>
      <c r="D11" s="13" t="s">
        <v>20</v>
      </c>
      <c r="E11" s="13" t="s">
        <v>21</v>
      </c>
      <c r="F11" s="14">
        <v>769.418</v>
      </c>
      <c r="G11" s="14">
        <f t="shared" si="0"/>
        <v>847.106</v>
      </c>
    </row>
    <row r="12" ht="21.95" customHeight="1" spans="1:7">
      <c r="A12" s="11" t="s">
        <v>22</v>
      </c>
      <c r="B12" s="12">
        <v>338.545</v>
      </c>
      <c r="C12" s="12">
        <v>84.82</v>
      </c>
      <c r="D12" s="13" t="s">
        <v>15</v>
      </c>
      <c r="E12" s="13" t="s">
        <v>16</v>
      </c>
      <c r="F12" s="14">
        <v>173.067</v>
      </c>
      <c r="G12" s="14">
        <f t="shared" si="0"/>
        <v>426.792</v>
      </c>
    </row>
    <row r="13" ht="21.95" customHeight="1" spans="1:7">
      <c r="A13" s="11" t="s">
        <v>23</v>
      </c>
      <c r="B13" s="12">
        <v>138.8864</v>
      </c>
      <c r="C13" s="12">
        <v>27.91</v>
      </c>
      <c r="D13" s="13" t="s">
        <v>11</v>
      </c>
      <c r="E13" s="13" t="s">
        <v>11</v>
      </c>
      <c r="F13" s="14">
        <v>298.47</v>
      </c>
      <c r="G13" s="14">
        <f t="shared" si="0"/>
        <v>409.4464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0</v>
      </c>
      <c r="G15" s="14">
        <f t="shared" si="0"/>
        <v>0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1" t="s">
        <v>27</v>
      </c>
      <c r="B17" s="12">
        <v>6.16</v>
      </c>
      <c r="C17" s="12">
        <v>0</v>
      </c>
      <c r="D17" s="13" t="s">
        <v>11</v>
      </c>
      <c r="E17" s="13" t="s">
        <v>11</v>
      </c>
      <c r="F17" s="14">
        <v>0</v>
      </c>
      <c r="G17" s="14">
        <f t="shared" si="0"/>
        <v>6.16</v>
      </c>
    </row>
    <row r="18" ht="21.95" customHeight="1" spans="1:7">
      <c r="A18" s="11" t="s">
        <v>28</v>
      </c>
      <c r="B18" s="12">
        <v>118.8386</v>
      </c>
      <c r="C18" s="12">
        <v>5.421</v>
      </c>
      <c r="D18" s="13" t="s">
        <v>29</v>
      </c>
      <c r="E18" s="13" t="s">
        <v>16</v>
      </c>
      <c r="F18" s="14">
        <v>61.09</v>
      </c>
      <c r="G18" s="14">
        <f t="shared" si="0"/>
        <v>174.5076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>SUM(B5:B19)</f>
        <v>1012.315</v>
      </c>
      <c r="C20" s="16">
        <f>SUM(C5:C19)</f>
        <v>164.979</v>
      </c>
      <c r="D20" s="13" t="s">
        <v>11</v>
      </c>
      <c r="E20" s="13" t="s">
        <v>11</v>
      </c>
      <c r="F20" s="161">
        <v>1610.095</v>
      </c>
      <c r="G20" s="14">
        <f>SUM(G5:G19)</f>
        <v>2457.431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0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46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32.27</v>
      </c>
      <c r="C5" s="12">
        <v>13.31</v>
      </c>
      <c r="D5" s="13" t="s">
        <v>11</v>
      </c>
      <c r="E5" s="13" t="s">
        <v>11</v>
      </c>
      <c r="F5" s="14">
        <v>148.68</v>
      </c>
      <c r="G5" s="14">
        <f t="shared" ref="G5:G19" si="0">F5+B5-C5</f>
        <v>167.64</v>
      </c>
    </row>
    <row r="6" ht="21.95" customHeight="1" spans="1:7">
      <c r="A6" s="11" t="s">
        <v>12</v>
      </c>
      <c r="B6" s="12">
        <v>0.047</v>
      </c>
      <c r="C6" s="12"/>
      <c r="D6" s="13" t="s">
        <v>11</v>
      </c>
      <c r="E6" s="13" t="s">
        <v>11</v>
      </c>
      <c r="F6" s="14">
        <v>3.16</v>
      </c>
      <c r="G6" s="14">
        <f t="shared" si="0"/>
        <v>3.207</v>
      </c>
    </row>
    <row r="7" ht="21.95" customHeight="1" spans="1:7">
      <c r="A7" s="11" t="s">
        <v>13</v>
      </c>
      <c r="B7" s="12">
        <v>23.58</v>
      </c>
      <c r="C7" s="12">
        <v>52.85</v>
      </c>
      <c r="D7" s="13" t="s">
        <v>11</v>
      </c>
      <c r="E7" s="13" t="s">
        <v>11</v>
      </c>
      <c r="F7" s="14">
        <v>91.587</v>
      </c>
      <c r="G7" s="14">
        <f t="shared" si="0"/>
        <v>62.317</v>
      </c>
    </row>
    <row r="8" ht="21.95" customHeight="1" spans="1:7">
      <c r="A8" s="11" t="s">
        <v>14</v>
      </c>
      <c r="B8" s="12">
        <v>78.3898</v>
      </c>
      <c r="C8" s="12">
        <v>163.884</v>
      </c>
      <c r="D8" s="13" t="s">
        <v>15</v>
      </c>
      <c r="E8" s="13" t="s">
        <v>16</v>
      </c>
      <c r="F8" s="14">
        <v>335.715</v>
      </c>
      <c r="G8" s="14">
        <f t="shared" si="0"/>
        <v>250.2208</v>
      </c>
    </row>
    <row r="9" ht="21.95" customHeight="1" spans="1:7">
      <c r="A9" s="11" t="s">
        <v>17</v>
      </c>
      <c r="B9" s="12">
        <v>14.6138</v>
      </c>
      <c r="C9" s="12">
        <v>15.576</v>
      </c>
      <c r="D9" s="13" t="s">
        <v>11</v>
      </c>
      <c r="E9" s="13" t="s">
        <v>11</v>
      </c>
      <c r="F9" s="14">
        <v>14.277</v>
      </c>
      <c r="G9" s="14">
        <f t="shared" si="0"/>
        <v>13.3148</v>
      </c>
    </row>
    <row r="10" ht="21.95" customHeight="1" spans="1:7">
      <c r="A10" s="11" t="s">
        <v>18</v>
      </c>
      <c r="B10" s="12">
        <v>0</v>
      </c>
      <c r="C10" s="12"/>
      <c r="D10" s="13" t="s">
        <v>11</v>
      </c>
      <c r="E10" s="13" t="s">
        <v>11</v>
      </c>
      <c r="F10" s="14">
        <v>0</v>
      </c>
      <c r="G10" s="14">
        <f t="shared" si="0"/>
        <v>0</v>
      </c>
    </row>
    <row r="11" ht="21.95" customHeight="1" spans="1:7">
      <c r="A11" s="11" t="s">
        <v>19</v>
      </c>
      <c r="B11" s="12">
        <v>108.02</v>
      </c>
      <c r="C11" s="12">
        <v>305.28</v>
      </c>
      <c r="D11" s="13" t="s">
        <v>20</v>
      </c>
      <c r="E11" s="13" t="s">
        <v>21</v>
      </c>
      <c r="F11" s="14">
        <v>847.106</v>
      </c>
      <c r="G11" s="14">
        <f t="shared" si="0"/>
        <v>649.846</v>
      </c>
    </row>
    <row r="12" ht="21.95" customHeight="1" spans="1:7">
      <c r="A12" s="11" t="s">
        <v>22</v>
      </c>
      <c r="B12" s="12">
        <v>386.4849</v>
      </c>
      <c r="C12" s="12">
        <v>330.735</v>
      </c>
      <c r="D12" s="13" t="s">
        <v>15</v>
      </c>
      <c r="E12" s="13" t="s">
        <v>16</v>
      </c>
      <c r="F12" s="14">
        <v>426.792</v>
      </c>
      <c r="G12" s="14">
        <f t="shared" si="0"/>
        <v>482.5419</v>
      </c>
    </row>
    <row r="13" ht="21.95" customHeight="1" spans="1:7">
      <c r="A13" s="11" t="s">
        <v>23</v>
      </c>
      <c r="B13" s="12">
        <v>165.121</v>
      </c>
      <c r="C13" s="12">
        <v>148.7364</v>
      </c>
      <c r="D13" s="13" t="s">
        <v>11</v>
      </c>
      <c r="E13" s="13" t="s">
        <v>11</v>
      </c>
      <c r="F13" s="14">
        <v>409.4464</v>
      </c>
      <c r="G13" s="14">
        <f t="shared" si="0"/>
        <v>425.831</v>
      </c>
    </row>
    <row r="14" ht="21.95" customHeight="1" spans="1:7">
      <c r="A14" s="11" t="s">
        <v>24</v>
      </c>
      <c r="B14" s="12">
        <v>0</v>
      </c>
      <c r="C14" s="12"/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9.62</v>
      </c>
      <c r="C15" s="12"/>
      <c r="D15" s="13" t="s">
        <v>11</v>
      </c>
      <c r="E15" s="13" t="s">
        <v>11</v>
      </c>
      <c r="F15" s="14">
        <v>0</v>
      </c>
      <c r="G15" s="14">
        <f t="shared" si="0"/>
        <v>9.62</v>
      </c>
    </row>
    <row r="16" ht="21.95" customHeight="1" spans="1:7">
      <c r="A16" s="11" t="s">
        <v>26</v>
      </c>
      <c r="B16" s="12">
        <v>0</v>
      </c>
      <c r="C16" s="12"/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1" t="s">
        <v>27</v>
      </c>
      <c r="B17" s="12">
        <v>0</v>
      </c>
      <c r="C17" s="12"/>
      <c r="D17" s="13" t="s">
        <v>11</v>
      </c>
      <c r="E17" s="13" t="s">
        <v>11</v>
      </c>
      <c r="F17" s="14">
        <v>6.16</v>
      </c>
      <c r="G17" s="14">
        <f t="shared" si="0"/>
        <v>6.16</v>
      </c>
    </row>
    <row r="18" ht="21.95" customHeight="1" spans="1:7">
      <c r="A18" s="11" t="s">
        <v>28</v>
      </c>
      <c r="B18" s="12">
        <v>169.5376</v>
      </c>
      <c r="C18" s="12">
        <v>163.1471</v>
      </c>
      <c r="D18" s="13" t="s">
        <v>29</v>
      </c>
      <c r="E18" s="13" t="s">
        <v>16</v>
      </c>
      <c r="F18" s="14">
        <v>174.5076</v>
      </c>
      <c r="G18" s="14">
        <f t="shared" si="0"/>
        <v>180.8981</v>
      </c>
    </row>
    <row r="19" ht="21.95" customHeight="1" spans="1:7">
      <c r="A19" s="11" t="s">
        <v>30</v>
      </c>
      <c r="B19" s="12">
        <v>0</v>
      </c>
      <c r="C19" s="12"/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987.6841</v>
      </c>
      <c r="C20" s="16">
        <f t="shared" si="1"/>
        <v>1193.5185</v>
      </c>
      <c r="D20" s="13" t="s">
        <v>11</v>
      </c>
      <c r="E20" s="13" t="s">
        <v>11</v>
      </c>
      <c r="F20" s="161">
        <v>2457.431</v>
      </c>
      <c r="G20" s="14">
        <f t="shared" si="1"/>
        <v>2251.5966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3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47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12.96</v>
      </c>
      <c r="C5" s="12">
        <v>10.8</v>
      </c>
      <c r="D5" s="13" t="s">
        <v>11</v>
      </c>
      <c r="E5" s="13" t="s">
        <v>11</v>
      </c>
      <c r="F5" s="14">
        <v>167.64</v>
      </c>
      <c r="G5" s="14">
        <f t="shared" ref="G5:G19" si="0">F5+B5-C5</f>
        <v>169.8</v>
      </c>
    </row>
    <row r="6" ht="21.95" customHeight="1" spans="1:7">
      <c r="A6" s="11" t="s">
        <v>12</v>
      </c>
      <c r="B6" s="12">
        <v>8.6006</v>
      </c>
      <c r="C6" s="12">
        <v>3.16</v>
      </c>
      <c r="D6" s="13" t="s">
        <v>11</v>
      </c>
      <c r="E6" s="13" t="s">
        <v>11</v>
      </c>
      <c r="F6" s="14">
        <v>3.207</v>
      </c>
      <c r="G6" s="14">
        <f t="shared" si="0"/>
        <v>8.6476</v>
      </c>
    </row>
    <row r="7" ht="21.95" customHeight="1" spans="1:7">
      <c r="A7" s="11" t="s">
        <v>13</v>
      </c>
      <c r="B7" s="12">
        <v>0</v>
      </c>
      <c r="C7" s="12">
        <v>23.58</v>
      </c>
      <c r="D7" s="13" t="s">
        <v>11</v>
      </c>
      <c r="E7" s="13" t="s">
        <v>11</v>
      </c>
      <c r="F7" s="14">
        <v>62.317</v>
      </c>
      <c r="G7" s="14">
        <f t="shared" si="0"/>
        <v>38.737</v>
      </c>
    </row>
    <row r="8" ht="21.95" customHeight="1" spans="1:7">
      <c r="A8" s="11" t="s">
        <v>14</v>
      </c>
      <c r="B8" s="12">
        <v>362.326</v>
      </c>
      <c r="C8" s="12">
        <v>94.5485</v>
      </c>
      <c r="D8" s="13" t="s">
        <v>15</v>
      </c>
      <c r="E8" s="13" t="s">
        <v>16</v>
      </c>
      <c r="F8" s="14">
        <v>250.2208</v>
      </c>
      <c r="G8" s="14">
        <f t="shared" si="0"/>
        <v>517.9983</v>
      </c>
    </row>
    <row r="9" ht="21.95" customHeight="1" spans="1:7">
      <c r="A9" s="11" t="s">
        <v>17</v>
      </c>
      <c r="B9" s="12">
        <v>1.167</v>
      </c>
      <c r="C9" s="12">
        <v>2.0615</v>
      </c>
      <c r="D9" s="13" t="s">
        <v>11</v>
      </c>
      <c r="E9" s="13" t="s">
        <v>11</v>
      </c>
      <c r="F9" s="14">
        <v>13.3148</v>
      </c>
      <c r="G9" s="14">
        <f t="shared" si="0"/>
        <v>12.4203</v>
      </c>
    </row>
    <row r="10" ht="21.95" customHeight="1" spans="1:7">
      <c r="A10" s="11" t="s">
        <v>18</v>
      </c>
      <c r="B10" s="12">
        <v>3.2</v>
      </c>
      <c r="C10" s="12">
        <v>0</v>
      </c>
      <c r="D10" s="13" t="s">
        <v>11</v>
      </c>
      <c r="E10" s="13" t="s">
        <v>11</v>
      </c>
      <c r="F10" s="14">
        <v>0</v>
      </c>
      <c r="G10" s="14">
        <f t="shared" si="0"/>
        <v>3.2</v>
      </c>
    </row>
    <row r="11" ht="21.95" customHeight="1" spans="1:7">
      <c r="A11" s="11" t="s">
        <v>19</v>
      </c>
      <c r="B11" s="12">
        <v>94.605</v>
      </c>
      <c r="C11" s="12">
        <v>227.67</v>
      </c>
      <c r="D11" s="13" t="s">
        <v>20</v>
      </c>
      <c r="E11" s="13" t="s">
        <v>21</v>
      </c>
      <c r="F11" s="14">
        <v>649.846</v>
      </c>
      <c r="G11" s="14">
        <f t="shared" si="0"/>
        <v>516.781</v>
      </c>
    </row>
    <row r="12" ht="21.95" customHeight="1" spans="1:7">
      <c r="A12" s="11" t="s">
        <v>22</v>
      </c>
      <c r="B12" s="12">
        <v>144.641</v>
      </c>
      <c r="C12" s="12">
        <v>230.0759</v>
      </c>
      <c r="D12" s="13" t="s">
        <v>15</v>
      </c>
      <c r="E12" s="13" t="s">
        <v>16</v>
      </c>
      <c r="F12" s="14">
        <v>482.5419</v>
      </c>
      <c r="G12" s="14">
        <f t="shared" si="0"/>
        <v>397.107</v>
      </c>
    </row>
    <row r="13" ht="21.95" customHeight="1" spans="1:7">
      <c r="A13" s="11" t="s">
        <v>23</v>
      </c>
      <c r="B13" s="12">
        <v>51.964</v>
      </c>
      <c r="C13" s="12">
        <v>65.224</v>
      </c>
      <c r="D13" s="13" t="s">
        <v>11</v>
      </c>
      <c r="E13" s="13" t="s">
        <v>11</v>
      </c>
      <c r="F13" s="14">
        <v>425.831</v>
      </c>
      <c r="G13" s="14">
        <f t="shared" si="0"/>
        <v>412.571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9.62</v>
      </c>
      <c r="G15" s="14">
        <f t="shared" si="0"/>
        <v>9.62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1" t="s">
        <v>27</v>
      </c>
      <c r="B17" s="12">
        <v>0</v>
      </c>
      <c r="C17" s="12">
        <v>3.54</v>
      </c>
      <c r="D17" s="13" t="s">
        <v>11</v>
      </c>
      <c r="E17" s="13" t="s">
        <v>11</v>
      </c>
      <c r="F17" s="14">
        <v>6.16</v>
      </c>
      <c r="G17" s="14">
        <f t="shared" si="0"/>
        <v>2.62</v>
      </c>
    </row>
    <row r="18" ht="21.95" customHeight="1" spans="1:7">
      <c r="A18" s="11" t="s">
        <v>28</v>
      </c>
      <c r="B18" s="12">
        <v>59.517</v>
      </c>
      <c r="C18" s="12">
        <v>132.0406</v>
      </c>
      <c r="D18" s="13" t="s">
        <v>29</v>
      </c>
      <c r="E18" s="13" t="s">
        <v>16</v>
      </c>
      <c r="F18" s="14">
        <v>180.8981</v>
      </c>
      <c r="G18" s="14">
        <f t="shared" si="0"/>
        <v>108.3745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738.9806</v>
      </c>
      <c r="C20" s="16">
        <f t="shared" si="1"/>
        <v>792.7005</v>
      </c>
      <c r="D20" s="13" t="s">
        <v>11</v>
      </c>
      <c r="E20" s="13" t="s">
        <v>11</v>
      </c>
      <c r="F20" s="161">
        <v>2251.5966</v>
      </c>
      <c r="G20" s="14">
        <f t="shared" si="1"/>
        <v>2197.8767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3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48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49.64</v>
      </c>
      <c r="C5" s="12">
        <v>42.24</v>
      </c>
      <c r="D5" s="13" t="s">
        <v>11</v>
      </c>
      <c r="E5" s="13" t="s">
        <v>11</v>
      </c>
      <c r="F5" s="14">
        <v>169.8</v>
      </c>
      <c r="G5" s="14">
        <f t="shared" ref="G5:G19" si="0">F5+B5-C5</f>
        <v>177.2</v>
      </c>
    </row>
    <row r="6" ht="21.95" customHeight="1" spans="1:7">
      <c r="A6" s="11" t="s">
        <v>12</v>
      </c>
      <c r="B6" s="12">
        <v>17.66</v>
      </c>
      <c r="C6" s="12">
        <v>0</v>
      </c>
      <c r="D6" s="13" t="s">
        <v>11</v>
      </c>
      <c r="E6" s="13" t="s">
        <v>11</v>
      </c>
      <c r="F6" s="14">
        <v>8.6476</v>
      </c>
      <c r="G6" s="14">
        <f t="shared" si="0"/>
        <v>26.3076</v>
      </c>
    </row>
    <row r="7" ht="21.95" customHeight="1" spans="1:7">
      <c r="A7" s="11" t="s">
        <v>13</v>
      </c>
      <c r="B7" s="12">
        <v>25.56</v>
      </c>
      <c r="C7" s="12">
        <v>20.56</v>
      </c>
      <c r="D7" s="13" t="s">
        <v>11</v>
      </c>
      <c r="E7" s="13" t="s">
        <v>11</v>
      </c>
      <c r="F7" s="14">
        <v>38.737</v>
      </c>
      <c r="G7" s="14">
        <f t="shared" si="0"/>
        <v>43.737</v>
      </c>
    </row>
    <row r="8" ht="21.95" customHeight="1" spans="1:7">
      <c r="A8" s="11" t="s">
        <v>14</v>
      </c>
      <c r="B8" s="12">
        <v>72.1805</v>
      </c>
      <c r="C8" s="12">
        <v>245.1815</v>
      </c>
      <c r="D8" s="13" t="s">
        <v>15</v>
      </c>
      <c r="E8" s="13" t="s">
        <v>16</v>
      </c>
      <c r="F8" s="14">
        <v>517.9983</v>
      </c>
      <c r="G8" s="14">
        <f t="shared" si="0"/>
        <v>344.9973</v>
      </c>
    </row>
    <row r="9" ht="21.95" customHeight="1" spans="1:7">
      <c r="A9" s="11" t="s">
        <v>17</v>
      </c>
      <c r="B9" s="12">
        <v>5.4</v>
      </c>
      <c r="C9" s="12">
        <v>10.1</v>
      </c>
      <c r="D9" s="13" t="s">
        <v>11</v>
      </c>
      <c r="E9" s="13" t="s">
        <v>11</v>
      </c>
      <c r="F9" s="14">
        <v>12.4203</v>
      </c>
      <c r="G9" s="14">
        <f t="shared" si="0"/>
        <v>7.7203</v>
      </c>
    </row>
    <row r="10" ht="21.95" customHeight="1" spans="1:7">
      <c r="A10" s="11" t="s">
        <v>18</v>
      </c>
      <c r="B10" s="12">
        <v>0</v>
      </c>
      <c r="C10" s="12">
        <v>0</v>
      </c>
      <c r="D10" s="13" t="s">
        <v>11</v>
      </c>
      <c r="E10" s="13" t="s">
        <v>11</v>
      </c>
      <c r="F10" s="14">
        <v>3.2</v>
      </c>
      <c r="G10" s="14">
        <f t="shared" si="0"/>
        <v>3.2</v>
      </c>
    </row>
    <row r="11" ht="21.95" customHeight="1" spans="1:7">
      <c r="A11" s="11" t="s">
        <v>19</v>
      </c>
      <c r="B11" s="12">
        <v>176.163</v>
      </c>
      <c r="C11" s="12">
        <v>388.378</v>
      </c>
      <c r="D11" s="13" t="s">
        <v>20</v>
      </c>
      <c r="E11" s="13" t="s">
        <v>21</v>
      </c>
      <c r="F11" s="14">
        <v>516.781</v>
      </c>
      <c r="G11" s="14">
        <f t="shared" si="0"/>
        <v>304.566</v>
      </c>
    </row>
    <row r="12" ht="21.95" customHeight="1" spans="1:7">
      <c r="A12" s="11" t="s">
        <v>22</v>
      </c>
      <c r="B12" s="12">
        <v>126.91</v>
      </c>
      <c r="C12" s="12">
        <v>138.319</v>
      </c>
      <c r="D12" s="13" t="s">
        <v>15</v>
      </c>
      <c r="E12" s="13" t="s">
        <v>16</v>
      </c>
      <c r="F12" s="14">
        <v>397.107</v>
      </c>
      <c r="G12" s="14">
        <f t="shared" si="0"/>
        <v>385.698</v>
      </c>
    </row>
    <row r="13" ht="21.95" customHeight="1" spans="1:7">
      <c r="A13" s="11" t="s">
        <v>23</v>
      </c>
      <c r="B13" s="12">
        <v>29.75</v>
      </c>
      <c r="C13" s="12">
        <v>180.908</v>
      </c>
      <c r="D13" s="13" t="s">
        <v>11</v>
      </c>
      <c r="E13" s="13" t="s">
        <v>11</v>
      </c>
      <c r="F13" s="14">
        <v>412.571</v>
      </c>
      <c r="G13" s="14">
        <f t="shared" si="0"/>
        <v>261.413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9.62</v>
      </c>
      <c r="G15" s="14">
        <f t="shared" si="0"/>
        <v>9.62</v>
      </c>
    </row>
    <row r="16" ht="21.95" customHeight="1" spans="1:7">
      <c r="A16" s="11" t="s">
        <v>26</v>
      </c>
      <c r="B16" s="12">
        <v>45.922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45.922</v>
      </c>
    </row>
    <row r="17" ht="21.95" customHeight="1" spans="1:7">
      <c r="A17" s="11" t="s">
        <v>27</v>
      </c>
      <c r="B17" s="12">
        <v>95</v>
      </c>
      <c r="C17" s="12">
        <v>28.46</v>
      </c>
      <c r="D17" s="13" t="s">
        <v>11</v>
      </c>
      <c r="E17" s="13" t="s">
        <v>11</v>
      </c>
      <c r="F17" s="14">
        <v>2.62</v>
      </c>
      <c r="G17" s="14">
        <f t="shared" si="0"/>
        <v>69.16</v>
      </c>
    </row>
    <row r="18" ht="21.95" customHeight="1" spans="1:7">
      <c r="A18" s="11" t="s">
        <v>28</v>
      </c>
      <c r="B18" s="12">
        <v>154.7827</v>
      </c>
      <c r="C18" s="12">
        <v>106.8557</v>
      </c>
      <c r="D18" s="13" t="s">
        <v>29</v>
      </c>
      <c r="E18" s="13" t="s">
        <v>16</v>
      </c>
      <c r="F18" s="14">
        <v>108.3745</v>
      </c>
      <c r="G18" s="14">
        <f t="shared" si="0"/>
        <v>156.3015</v>
      </c>
    </row>
    <row r="19" ht="21.95" customHeight="1" spans="1:7">
      <c r="A19" s="11" t="s">
        <v>30</v>
      </c>
      <c r="B19" s="12"/>
      <c r="C19" s="12"/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798.9682</v>
      </c>
      <c r="C20" s="16">
        <f t="shared" si="1"/>
        <v>1161.0022</v>
      </c>
      <c r="D20" s="13" t="s">
        <v>11</v>
      </c>
      <c r="E20" s="13" t="s">
        <v>11</v>
      </c>
      <c r="F20" s="161">
        <v>2197.8767</v>
      </c>
      <c r="G20" s="14">
        <f t="shared" si="1"/>
        <v>1835.8427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7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49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28.69</v>
      </c>
      <c r="C5" s="12">
        <v>30.867</v>
      </c>
      <c r="D5" s="13" t="s">
        <v>11</v>
      </c>
      <c r="E5" s="13" t="s">
        <v>11</v>
      </c>
      <c r="F5" s="14">
        <v>177.2</v>
      </c>
      <c r="G5" s="14">
        <f t="shared" ref="G5:G19" si="0">F5+B5-C5</f>
        <v>175.023</v>
      </c>
    </row>
    <row r="6" ht="21.95" customHeight="1" spans="1:7">
      <c r="A6" s="11" t="s">
        <v>12</v>
      </c>
      <c r="B6" s="12">
        <v>14.34</v>
      </c>
      <c r="C6" s="12">
        <v>15.4</v>
      </c>
      <c r="D6" s="13" t="s">
        <v>11</v>
      </c>
      <c r="E6" s="13" t="s">
        <v>11</v>
      </c>
      <c r="F6" s="14">
        <v>26.3076</v>
      </c>
      <c r="G6" s="14">
        <f t="shared" si="0"/>
        <v>25.2476</v>
      </c>
    </row>
    <row r="7" ht="21.95" customHeight="1" spans="1:7">
      <c r="A7" s="11" t="s">
        <v>13</v>
      </c>
      <c r="B7" s="12">
        <v>8</v>
      </c>
      <c r="C7" s="12">
        <v>13.737</v>
      </c>
      <c r="D7" s="13" t="s">
        <v>11</v>
      </c>
      <c r="E7" s="13" t="s">
        <v>11</v>
      </c>
      <c r="F7" s="14">
        <v>43.737</v>
      </c>
      <c r="G7" s="14">
        <f t="shared" si="0"/>
        <v>38</v>
      </c>
    </row>
    <row r="8" ht="21.95" customHeight="1" spans="1:7">
      <c r="A8" s="11" t="s">
        <v>14</v>
      </c>
      <c r="B8" s="12">
        <v>105.546</v>
      </c>
      <c r="C8" s="12">
        <v>89.7659</v>
      </c>
      <c r="D8" s="13" t="s">
        <v>15</v>
      </c>
      <c r="E8" s="13" t="s">
        <v>16</v>
      </c>
      <c r="F8" s="14">
        <v>344.9973</v>
      </c>
      <c r="G8" s="14">
        <f t="shared" si="0"/>
        <v>360.7774</v>
      </c>
    </row>
    <row r="9" ht="21.95" customHeight="1" spans="1:7">
      <c r="A9" s="11" t="s">
        <v>17</v>
      </c>
      <c r="B9" s="12">
        <v>1.036</v>
      </c>
      <c r="C9" s="12">
        <v>1.48</v>
      </c>
      <c r="D9" s="13" t="s">
        <v>11</v>
      </c>
      <c r="E9" s="13" t="s">
        <v>11</v>
      </c>
      <c r="F9" s="14">
        <v>7.7203</v>
      </c>
      <c r="G9" s="14">
        <f t="shared" si="0"/>
        <v>7.2763</v>
      </c>
    </row>
    <row r="10" ht="21.95" customHeight="1" spans="1:7">
      <c r="A10" s="11" t="s">
        <v>18</v>
      </c>
      <c r="B10" s="12">
        <v>4.73</v>
      </c>
      <c r="C10" s="12">
        <v>0</v>
      </c>
      <c r="D10" s="13" t="s">
        <v>11</v>
      </c>
      <c r="E10" s="13" t="s">
        <v>11</v>
      </c>
      <c r="F10" s="14">
        <v>3.2</v>
      </c>
      <c r="G10" s="14">
        <f t="shared" si="0"/>
        <v>7.93</v>
      </c>
    </row>
    <row r="11" ht="21.95" customHeight="1" spans="1:7">
      <c r="A11" s="11" t="s">
        <v>19</v>
      </c>
      <c r="B11" s="12">
        <v>343.0488</v>
      </c>
      <c r="C11" s="12">
        <v>112.799</v>
      </c>
      <c r="D11" s="13" t="s">
        <v>20</v>
      </c>
      <c r="E11" s="13" t="s">
        <v>21</v>
      </c>
      <c r="F11" s="14">
        <v>304.566</v>
      </c>
      <c r="G11" s="14">
        <f t="shared" si="0"/>
        <v>534.8158</v>
      </c>
    </row>
    <row r="12" ht="21.95" customHeight="1" spans="1:7">
      <c r="A12" s="11" t="s">
        <v>22</v>
      </c>
      <c r="B12" s="12">
        <v>104.4756</v>
      </c>
      <c r="C12" s="12">
        <v>189.811</v>
      </c>
      <c r="D12" s="13" t="s">
        <v>15</v>
      </c>
      <c r="E12" s="13" t="s">
        <v>16</v>
      </c>
      <c r="F12" s="14">
        <v>385.698</v>
      </c>
      <c r="G12" s="14">
        <f t="shared" si="0"/>
        <v>300.3626</v>
      </c>
    </row>
    <row r="13" ht="21.95" customHeight="1" spans="1:7">
      <c r="A13" s="11" t="s">
        <v>23</v>
      </c>
      <c r="B13" s="12">
        <v>48.1528</v>
      </c>
      <c r="C13" s="12">
        <v>51.9768</v>
      </c>
      <c r="D13" s="13" t="s">
        <v>11</v>
      </c>
      <c r="E13" s="13" t="s">
        <v>11</v>
      </c>
      <c r="F13" s="14">
        <v>261.413</v>
      </c>
      <c r="G13" s="14">
        <f t="shared" si="0"/>
        <v>257.589</v>
      </c>
    </row>
    <row r="14" ht="21.95" customHeight="1" spans="1:7">
      <c r="A14" s="11" t="s">
        <v>24</v>
      </c>
      <c r="B14" s="12">
        <v>0</v>
      </c>
      <c r="C14" s="12"/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/>
      <c r="D15" s="13" t="s">
        <v>11</v>
      </c>
      <c r="E15" s="13" t="s">
        <v>11</v>
      </c>
      <c r="F15" s="14">
        <v>9.62</v>
      </c>
      <c r="G15" s="14">
        <f t="shared" si="0"/>
        <v>9.62</v>
      </c>
    </row>
    <row r="16" ht="21.95" customHeight="1" spans="1:7">
      <c r="A16" s="11" t="s">
        <v>26</v>
      </c>
      <c r="B16" s="12">
        <v>89.5</v>
      </c>
      <c r="C16" s="12">
        <v>98.842</v>
      </c>
      <c r="D16" s="13" t="s">
        <v>11</v>
      </c>
      <c r="E16" s="13" t="s">
        <v>11</v>
      </c>
      <c r="F16" s="14">
        <v>45.922</v>
      </c>
      <c r="G16" s="14">
        <f t="shared" si="0"/>
        <v>36.58</v>
      </c>
    </row>
    <row r="17" ht="21.95" customHeight="1" spans="1:7">
      <c r="A17" s="11" t="s">
        <v>27</v>
      </c>
      <c r="B17" s="12">
        <v>186.44</v>
      </c>
      <c r="C17" s="12">
        <v>170.7</v>
      </c>
      <c r="D17" s="13" t="s">
        <v>11</v>
      </c>
      <c r="E17" s="13" t="s">
        <v>11</v>
      </c>
      <c r="F17" s="14">
        <v>69.16</v>
      </c>
      <c r="G17" s="14">
        <f t="shared" si="0"/>
        <v>84.9</v>
      </c>
    </row>
    <row r="18" ht="21.95" customHeight="1" spans="1:7">
      <c r="A18" s="11" t="s">
        <v>28</v>
      </c>
      <c r="B18" s="12">
        <v>151.586</v>
      </c>
      <c r="C18" s="12">
        <v>114.0229</v>
      </c>
      <c r="D18" s="13" t="s">
        <v>29</v>
      </c>
      <c r="E18" s="13" t="s">
        <v>16</v>
      </c>
      <c r="F18" s="14">
        <v>156.3015</v>
      </c>
      <c r="G18" s="14">
        <f t="shared" si="0"/>
        <v>193.8646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1085.5452</v>
      </c>
      <c r="C20" s="16">
        <f t="shared" si="1"/>
        <v>889.4016</v>
      </c>
      <c r="D20" s="13" t="s">
        <v>11</v>
      </c>
      <c r="E20" s="13" t="s">
        <v>11</v>
      </c>
      <c r="F20" s="161">
        <v>1835.8427</v>
      </c>
      <c r="G20" s="14">
        <f t="shared" si="1"/>
        <v>2031.9863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50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20.73</v>
      </c>
      <c r="C5" s="12">
        <v>33.603</v>
      </c>
      <c r="D5" s="13" t="s">
        <v>11</v>
      </c>
      <c r="E5" s="13" t="s">
        <v>11</v>
      </c>
      <c r="F5" s="14">
        <v>175.023</v>
      </c>
      <c r="G5" s="14">
        <f>F5+B5-C5</f>
        <v>162.15</v>
      </c>
    </row>
    <row r="6" ht="21.95" customHeight="1" spans="1:7">
      <c r="A6" s="11" t="s">
        <v>12</v>
      </c>
      <c r="B6" s="12">
        <v>18.04</v>
      </c>
      <c r="C6" s="12">
        <v>11.16</v>
      </c>
      <c r="D6" s="13" t="s">
        <v>11</v>
      </c>
      <c r="E6" s="13" t="s">
        <v>11</v>
      </c>
      <c r="F6" s="14">
        <v>25.2476</v>
      </c>
      <c r="G6" s="14">
        <f t="shared" ref="G6:G19" si="0">F6+B6-C6</f>
        <v>32.1276</v>
      </c>
    </row>
    <row r="7" ht="21.95" customHeight="1" spans="1:7">
      <c r="A7" s="11" t="s">
        <v>13</v>
      </c>
      <c r="B7" s="12">
        <v>191.13</v>
      </c>
      <c r="C7" s="12">
        <v>49.56</v>
      </c>
      <c r="D7" s="13" t="s">
        <v>11</v>
      </c>
      <c r="E7" s="13" t="s">
        <v>11</v>
      </c>
      <c r="F7" s="14">
        <v>38</v>
      </c>
      <c r="G7" s="14">
        <f t="shared" si="0"/>
        <v>179.57</v>
      </c>
    </row>
    <row r="8" ht="21.95" customHeight="1" spans="1:7">
      <c r="A8" s="11" t="s">
        <v>14</v>
      </c>
      <c r="B8" s="12">
        <v>94.305</v>
      </c>
      <c r="C8" s="12">
        <v>122.852</v>
      </c>
      <c r="D8" s="13" t="s">
        <v>15</v>
      </c>
      <c r="E8" s="13" t="s">
        <v>16</v>
      </c>
      <c r="F8" s="14">
        <v>360.7774</v>
      </c>
      <c r="G8" s="14">
        <f t="shared" si="0"/>
        <v>332.2304</v>
      </c>
    </row>
    <row r="9" ht="21.95" customHeight="1" spans="1:7">
      <c r="A9" s="11" t="s">
        <v>17</v>
      </c>
      <c r="B9" s="12">
        <v>12.8312</v>
      </c>
      <c r="C9" s="12">
        <v>8.0532</v>
      </c>
      <c r="D9" s="13" t="s">
        <v>11</v>
      </c>
      <c r="E9" s="13" t="s">
        <v>11</v>
      </c>
      <c r="F9" s="14">
        <v>7.2763</v>
      </c>
      <c r="G9" s="14">
        <f t="shared" si="0"/>
        <v>12.0543</v>
      </c>
    </row>
    <row r="10" ht="21.95" customHeight="1" spans="1:7">
      <c r="A10" s="11" t="s">
        <v>18</v>
      </c>
      <c r="B10" s="12">
        <v>0</v>
      </c>
      <c r="C10" s="12">
        <v>4.2</v>
      </c>
      <c r="D10" s="13" t="s">
        <v>11</v>
      </c>
      <c r="E10" s="13" t="s">
        <v>11</v>
      </c>
      <c r="F10" s="14">
        <v>7.93</v>
      </c>
      <c r="G10" s="14">
        <f t="shared" si="0"/>
        <v>3.73</v>
      </c>
    </row>
    <row r="11" ht="21.95" customHeight="1" spans="1:7">
      <c r="A11" s="11" t="s">
        <v>19</v>
      </c>
      <c r="B11" s="12">
        <v>354.855</v>
      </c>
      <c r="C11" s="12">
        <v>144.334</v>
      </c>
      <c r="D11" s="13" t="s">
        <v>20</v>
      </c>
      <c r="E11" s="13" t="s">
        <v>21</v>
      </c>
      <c r="F11" s="14">
        <v>534.8158</v>
      </c>
      <c r="G11" s="14">
        <f t="shared" si="0"/>
        <v>745.3368</v>
      </c>
    </row>
    <row r="12" ht="21.95" customHeight="1" spans="1:7">
      <c r="A12" s="11" t="s">
        <v>22</v>
      </c>
      <c r="B12" s="12">
        <v>111.482</v>
      </c>
      <c r="C12" s="12">
        <v>62.4196</v>
      </c>
      <c r="D12" s="13" t="s">
        <v>15</v>
      </c>
      <c r="E12" s="13" t="s">
        <v>16</v>
      </c>
      <c r="F12" s="14">
        <v>300.3626</v>
      </c>
      <c r="G12" s="14">
        <f t="shared" si="0"/>
        <v>349.425</v>
      </c>
    </row>
    <row r="13" ht="21.95" customHeight="1" spans="1:7">
      <c r="A13" s="11" t="s">
        <v>23</v>
      </c>
      <c r="B13" s="12">
        <v>49.7786</v>
      </c>
      <c r="C13" s="12">
        <v>102.903</v>
      </c>
      <c r="D13" s="13" t="s">
        <v>11</v>
      </c>
      <c r="E13" s="13" t="s">
        <v>11</v>
      </c>
      <c r="F13" s="14">
        <v>257.589</v>
      </c>
      <c r="G13" s="14">
        <f t="shared" si="0"/>
        <v>204.4646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9.62</v>
      </c>
      <c r="G15" s="14">
        <f t="shared" si="0"/>
        <v>9.62</v>
      </c>
    </row>
    <row r="16" ht="21.95" customHeight="1" spans="1:7">
      <c r="A16" s="11" t="s">
        <v>26</v>
      </c>
      <c r="B16" s="12">
        <v>0</v>
      </c>
      <c r="C16" s="12">
        <v>29.12</v>
      </c>
      <c r="D16" s="13" t="s">
        <v>11</v>
      </c>
      <c r="E16" s="13" t="s">
        <v>11</v>
      </c>
      <c r="F16" s="14">
        <v>36.58</v>
      </c>
      <c r="G16" s="14">
        <f t="shared" si="0"/>
        <v>7.46</v>
      </c>
    </row>
    <row r="17" ht="21.95" customHeight="1" spans="1:7">
      <c r="A17" s="11" t="s">
        <v>27</v>
      </c>
      <c r="B17" s="12">
        <v>0</v>
      </c>
      <c r="C17" s="12">
        <v>23.1</v>
      </c>
      <c r="D17" s="13" t="s">
        <v>11</v>
      </c>
      <c r="E17" s="13" t="s">
        <v>11</v>
      </c>
      <c r="F17" s="14">
        <v>84.9</v>
      </c>
      <c r="G17" s="14">
        <f t="shared" si="0"/>
        <v>61.8</v>
      </c>
    </row>
    <row r="18" ht="21.95" customHeight="1" spans="1:7">
      <c r="A18" s="11" t="s">
        <v>28</v>
      </c>
      <c r="B18" s="12">
        <v>153.069</v>
      </c>
      <c r="C18" s="12">
        <v>87.2179</v>
      </c>
      <c r="D18" s="13" t="s">
        <v>29</v>
      </c>
      <c r="E18" s="13" t="s">
        <v>16</v>
      </c>
      <c r="F18" s="14">
        <v>193.8646</v>
      </c>
      <c r="G18" s="14">
        <f t="shared" si="0"/>
        <v>259.7157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>SUM(B5:B19)</f>
        <v>1006.2208</v>
      </c>
      <c r="C20" s="16">
        <f>SUM(C5:C19)</f>
        <v>678.5227</v>
      </c>
      <c r="D20" s="13" t="s">
        <v>11</v>
      </c>
      <c r="E20" s="13" t="s">
        <v>11</v>
      </c>
      <c r="F20" s="161">
        <v>2031.9863</v>
      </c>
      <c r="G20" s="14">
        <f>SUM(G5:G19)</f>
        <v>2359.6844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51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22.55</v>
      </c>
      <c r="C5" s="12">
        <v>19.36</v>
      </c>
      <c r="D5" s="13" t="s">
        <v>11</v>
      </c>
      <c r="E5" s="13" t="s">
        <v>11</v>
      </c>
      <c r="F5" s="14">
        <v>162.15</v>
      </c>
      <c r="G5" s="14">
        <f t="shared" ref="G5:G19" si="0">F5+B5-C5</f>
        <v>165.34</v>
      </c>
    </row>
    <row r="6" ht="21.95" customHeight="1" spans="1:7">
      <c r="A6" s="11" t="s">
        <v>12</v>
      </c>
      <c r="B6" s="12">
        <v>2.72</v>
      </c>
      <c r="C6" s="12">
        <v>15.42</v>
      </c>
      <c r="D6" s="13" t="s">
        <v>11</v>
      </c>
      <c r="E6" s="13" t="s">
        <v>11</v>
      </c>
      <c r="F6" s="14">
        <v>32.1276</v>
      </c>
      <c r="G6" s="14">
        <f t="shared" si="0"/>
        <v>19.4276</v>
      </c>
    </row>
    <row r="7" ht="21.95" customHeight="1" spans="1:7">
      <c r="A7" s="11" t="s">
        <v>13</v>
      </c>
      <c r="B7" s="12">
        <v>0</v>
      </c>
      <c r="C7" s="12">
        <v>131.57</v>
      </c>
      <c r="D7" s="13" t="s">
        <v>11</v>
      </c>
      <c r="E7" s="13" t="s">
        <v>11</v>
      </c>
      <c r="F7" s="14">
        <v>179.57</v>
      </c>
      <c r="G7" s="14">
        <f t="shared" si="0"/>
        <v>48</v>
      </c>
    </row>
    <row r="8" ht="21.95" customHeight="1" spans="1:7">
      <c r="A8" s="11" t="s">
        <v>14</v>
      </c>
      <c r="B8" s="12">
        <v>12.576</v>
      </c>
      <c r="C8" s="12">
        <v>40.659</v>
      </c>
      <c r="D8" s="13" t="s">
        <v>15</v>
      </c>
      <c r="E8" s="13" t="s">
        <v>16</v>
      </c>
      <c r="F8" s="14">
        <v>332.2304</v>
      </c>
      <c r="G8" s="14">
        <f t="shared" si="0"/>
        <v>304.1474</v>
      </c>
    </row>
    <row r="9" ht="21.95" customHeight="1" spans="1:7">
      <c r="A9" s="11" t="s">
        <v>17</v>
      </c>
      <c r="B9" s="12">
        <v>3.1329</v>
      </c>
      <c r="C9" s="12">
        <v>6.791</v>
      </c>
      <c r="D9" s="13" t="s">
        <v>11</v>
      </c>
      <c r="E9" s="13" t="s">
        <v>11</v>
      </c>
      <c r="F9" s="14">
        <v>12.0543</v>
      </c>
      <c r="G9" s="14">
        <f t="shared" si="0"/>
        <v>8.3962</v>
      </c>
    </row>
    <row r="10" ht="21.95" customHeight="1" spans="1:7">
      <c r="A10" s="11" t="s">
        <v>18</v>
      </c>
      <c r="B10" s="12">
        <v>1.5</v>
      </c>
      <c r="C10" s="12">
        <v>0</v>
      </c>
      <c r="D10" s="13" t="s">
        <v>11</v>
      </c>
      <c r="E10" s="13" t="s">
        <v>11</v>
      </c>
      <c r="F10" s="14">
        <v>3.73</v>
      </c>
      <c r="G10" s="14">
        <f t="shared" si="0"/>
        <v>5.23</v>
      </c>
    </row>
    <row r="11" ht="21.95" customHeight="1" spans="1:7">
      <c r="A11" s="11" t="s">
        <v>19</v>
      </c>
      <c r="B11" s="12">
        <v>372.44</v>
      </c>
      <c r="C11" s="12">
        <v>190.056</v>
      </c>
      <c r="D11" s="13" t="s">
        <v>20</v>
      </c>
      <c r="E11" s="13" t="s">
        <v>21</v>
      </c>
      <c r="F11" s="14">
        <v>745.3368</v>
      </c>
      <c r="G11" s="14">
        <f t="shared" si="0"/>
        <v>927.7208</v>
      </c>
    </row>
    <row r="12" ht="21.95" customHeight="1" spans="1:7">
      <c r="A12" s="11" t="s">
        <v>22</v>
      </c>
      <c r="B12" s="12">
        <v>36.1345</v>
      </c>
      <c r="C12" s="12">
        <v>106.134</v>
      </c>
      <c r="D12" s="13" t="s">
        <v>15</v>
      </c>
      <c r="E12" s="13" t="s">
        <v>16</v>
      </c>
      <c r="F12" s="14">
        <v>349.425</v>
      </c>
      <c r="G12" s="14">
        <f t="shared" si="0"/>
        <v>279.4255</v>
      </c>
    </row>
    <row r="13" ht="21.95" customHeight="1" spans="1:7">
      <c r="A13" s="11" t="s">
        <v>23</v>
      </c>
      <c r="B13" s="12">
        <v>13.94</v>
      </c>
      <c r="C13" s="12">
        <v>23.745</v>
      </c>
      <c r="D13" s="13" t="s">
        <v>11</v>
      </c>
      <c r="E13" s="13" t="s">
        <v>11</v>
      </c>
      <c r="F13" s="14">
        <v>204.4646</v>
      </c>
      <c r="G13" s="14">
        <f t="shared" si="0"/>
        <v>194.6596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9.62</v>
      </c>
      <c r="G15" s="14">
        <f t="shared" si="0"/>
        <v>9.62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7.46</v>
      </c>
      <c r="G16" s="14">
        <f t="shared" si="0"/>
        <v>7.46</v>
      </c>
    </row>
    <row r="17" ht="21.95" customHeight="1" spans="1:7">
      <c r="A17" s="11" t="s">
        <v>27</v>
      </c>
      <c r="B17" s="12">
        <v>29.64</v>
      </c>
      <c r="C17" s="12">
        <v>11.98</v>
      </c>
      <c r="D17" s="13" t="s">
        <v>11</v>
      </c>
      <c r="E17" s="13" t="s">
        <v>11</v>
      </c>
      <c r="F17" s="14">
        <v>61.8</v>
      </c>
      <c r="G17" s="14">
        <f t="shared" si="0"/>
        <v>79.46</v>
      </c>
    </row>
    <row r="18" ht="21.95" customHeight="1" spans="1:7">
      <c r="A18" s="11" t="s">
        <v>28</v>
      </c>
      <c r="B18" s="12">
        <v>42.4645</v>
      </c>
      <c r="C18" s="12">
        <v>99.5905</v>
      </c>
      <c r="D18" s="13" t="s">
        <v>29</v>
      </c>
      <c r="E18" s="13" t="s">
        <v>16</v>
      </c>
      <c r="F18" s="14">
        <v>259.7157</v>
      </c>
      <c r="G18" s="14">
        <f t="shared" si="0"/>
        <v>202.5897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537.0979</v>
      </c>
      <c r="C20" s="16">
        <f t="shared" si="1"/>
        <v>645.3055</v>
      </c>
      <c r="D20" s="13" t="s">
        <v>11</v>
      </c>
      <c r="E20" s="13" t="s">
        <v>11</v>
      </c>
      <c r="F20" s="161">
        <v>2359.6844</v>
      </c>
      <c r="G20" s="14">
        <f t="shared" si="1"/>
        <v>2251.4768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52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14.71</v>
      </c>
      <c r="C5" s="12">
        <v>35.41</v>
      </c>
      <c r="D5" s="13" t="s">
        <v>11</v>
      </c>
      <c r="E5" s="13" t="s">
        <v>11</v>
      </c>
      <c r="F5" s="14">
        <v>165.34</v>
      </c>
      <c r="G5" s="14">
        <f t="shared" ref="G5:G19" si="0">F5+B5-C5</f>
        <v>144.64</v>
      </c>
    </row>
    <row r="6" ht="21.95" customHeight="1" spans="1:7">
      <c r="A6" s="11" t="s">
        <v>12</v>
      </c>
      <c r="B6" s="12">
        <v>18.63</v>
      </c>
      <c r="C6" s="12">
        <v>0</v>
      </c>
      <c r="D6" s="13" t="s">
        <v>11</v>
      </c>
      <c r="E6" s="13" t="s">
        <v>11</v>
      </c>
      <c r="F6" s="14">
        <v>19.4276</v>
      </c>
      <c r="G6" s="14">
        <f t="shared" si="0"/>
        <v>38.0576</v>
      </c>
    </row>
    <row r="7" ht="21.95" customHeight="1" spans="1:7">
      <c r="A7" s="11" t="s">
        <v>13</v>
      </c>
      <c r="B7" s="12">
        <v>202.86</v>
      </c>
      <c r="C7" s="12">
        <v>53.58</v>
      </c>
      <c r="D7" s="13" t="s">
        <v>11</v>
      </c>
      <c r="E7" s="13" t="s">
        <v>11</v>
      </c>
      <c r="F7" s="14">
        <v>48</v>
      </c>
      <c r="G7" s="14">
        <f t="shared" si="0"/>
        <v>197.28</v>
      </c>
    </row>
    <row r="8" ht="21.95" customHeight="1" spans="1:7">
      <c r="A8" s="11" t="s">
        <v>14</v>
      </c>
      <c r="B8" s="12">
        <v>87.9776</v>
      </c>
      <c r="C8" s="12">
        <v>57.2746</v>
      </c>
      <c r="D8" s="13" t="s">
        <v>15</v>
      </c>
      <c r="E8" s="13" t="s">
        <v>16</v>
      </c>
      <c r="F8" s="14">
        <v>304.1474</v>
      </c>
      <c r="G8" s="14">
        <f t="shared" si="0"/>
        <v>334.8504</v>
      </c>
    </row>
    <row r="9" ht="21.95" customHeight="1" spans="1:7">
      <c r="A9" s="11" t="s">
        <v>17</v>
      </c>
      <c r="B9" s="12">
        <v>19.96</v>
      </c>
      <c r="C9" s="12">
        <v>9.7674</v>
      </c>
      <c r="D9" s="13" t="s">
        <v>11</v>
      </c>
      <c r="E9" s="13" t="s">
        <v>11</v>
      </c>
      <c r="F9" s="14">
        <v>8.3962</v>
      </c>
      <c r="G9" s="14">
        <f t="shared" si="0"/>
        <v>18.5888</v>
      </c>
    </row>
    <row r="10" ht="21.95" customHeight="1" spans="1:7">
      <c r="A10" s="11" t="s">
        <v>18</v>
      </c>
      <c r="B10" s="12">
        <v>0.5</v>
      </c>
      <c r="C10" s="12">
        <v>1.5</v>
      </c>
      <c r="D10" s="13" t="s">
        <v>11</v>
      </c>
      <c r="E10" s="13" t="s">
        <v>11</v>
      </c>
      <c r="F10" s="14">
        <v>5.23</v>
      </c>
      <c r="G10" s="14">
        <f t="shared" si="0"/>
        <v>4.23</v>
      </c>
    </row>
    <row r="11" ht="21.95" customHeight="1" spans="1:7">
      <c r="A11" s="11" t="s">
        <v>19</v>
      </c>
      <c r="B11" s="12">
        <v>231.13</v>
      </c>
      <c r="C11" s="12">
        <v>216.54</v>
      </c>
      <c r="D11" s="13" t="s">
        <v>20</v>
      </c>
      <c r="E11" s="13" t="s">
        <v>21</v>
      </c>
      <c r="F11" s="14">
        <v>927.7208</v>
      </c>
      <c r="G11" s="14">
        <f t="shared" si="0"/>
        <v>942.3108</v>
      </c>
    </row>
    <row r="12" ht="21.95" customHeight="1" spans="1:7">
      <c r="A12" s="11" t="s">
        <v>22</v>
      </c>
      <c r="B12" s="12">
        <v>123.7557</v>
      </c>
      <c r="C12" s="12">
        <v>85.745</v>
      </c>
      <c r="D12" s="13" t="s">
        <v>15</v>
      </c>
      <c r="E12" s="13" t="s">
        <v>16</v>
      </c>
      <c r="F12" s="14">
        <v>279.4255</v>
      </c>
      <c r="G12" s="14">
        <f t="shared" si="0"/>
        <v>317.4362</v>
      </c>
    </row>
    <row r="13" ht="21.95" customHeight="1" spans="1:7">
      <c r="A13" s="11" t="s">
        <v>23</v>
      </c>
      <c r="B13" s="12">
        <v>15.6779</v>
      </c>
      <c r="C13" s="12">
        <v>57.1816</v>
      </c>
      <c r="D13" s="13" t="s">
        <v>11</v>
      </c>
      <c r="E13" s="13" t="s">
        <v>11</v>
      </c>
      <c r="F13" s="14">
        <v>194.6596</v>
      </c>
      <c r="G13" s="14">
        <f t="shared" si="0"/>
        <v>153.1559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9.62</v>
      </c>
      <c r="G15" s="14">
        <f t="shared" si="0"/>
        <v>9.62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7.46</v>
      </c>
      <c r="G16" s="14">
        <f t="shared" si="0"/>
        <v>7.46</v>
      </c>
    </row>
    <row r="17" ht="21.95" customHeight="1" spans="1:7">
      <c r="A17" s="11" t="s">
        <v>27</v>
      </c>
      <c r="B17" s="12">
        <v>118.34</v>
      </c>
      <c r="C17" s="12">
        <v>16.26</v>
      </c>
      <c r="D17" s="13" t="s">
        <v>11</v>
      </c>
      <c r="E17" s="13" t="s">
        <v>11</v>
      </c>
      <c r="F17" s="14">
        <v>79.46</v>
      </c>
      <c r="G17" s="14">
        <f t="shared" si="0"/>
        <v>181.54</v>
      </c>
    </row>
    <row r="18" ht="21.95" customHeight="1" spans="1:7">
      <c r="A18" s="11" t="s">
        <v>28</v>
      </c>
      <c r="B18" s="12">
        <v>146.5193</v>
      </c>
      <c r="C18" s="12">
        <v>85.494</v>
      </c>
      <c r="D18" s="13" t="s">
        <v>29</v>
      </c>
      <c r="E18" s="13" t="s">
        <v>16</v>
      </c>
      <c r="F18" s="14">
        <v>202.5897</v>
      </c>
      <c r="G18" s="14">
        <f t="shared" si="0"/>
        <v>263.615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980.0605</v>
      </c>
      <c r="C20" s="16">
        <f t="shared" si="1"/>
        <v>618.7526</v>
      </c>
      <c r="D20" s="13" t="s">
        <v>11</v>
      </c>
      <c r="E20" s="13" t="s">
        <v>11</v>
      </c>
      <c r="F20" s="161">
        <v>2251.4768</v>
      </c>
      <c r="G20" s="14">
        <f t="shared" si="1"/>
        <v>2612.7847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53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11.8</v>
      </c>
      <c r="C5" s="12">
        <v>11.7</v>
      </c>
      <c r="D5" s="13" t="s">
        <v>11</v>
      </c>
      <c r="E5" s="13" t="s">
        <v>11</v>
      </c>
      <c r="F5" s="14">
        <v>144.64</v>
      </c>
      <c r="G5" s="14">
        <f t="shared" ref="G5:G19" si="0">F5+B5-C5</f>
        <v>144.74</v>
      </c>
    </row>
    <row r="6" ht="21.95" customHeight="1" spans="1:7">
      <c r="A6" s="11" t="s">
        <v>12</v>
      </c>
      <c r="B6" s="12">
        <v>0.02</v>
      </c>
      <c r="C6" s="12">
        <v>18.63</v>
      </c>
      <c r="D6" s="13" t="s">
        <v>11</v>
      </c>
      <c r="E6" s="13" t="s">
        <v>11</v>
      </c>
      <c r="F6" s="14">
        <v>38.0576</v>
      </c>
      <c r="G6" s="14">
        <f t="shared" si="0"/>
        <v>19.4476</v>
      </c>
    </row>
    <row r="7" ht="21.95" customHeight="1" spans="1:7">
      <c r="A7" s="11" t="s">
        <v>13</v>
      </c>
      <c r="B7" s="12">
        <v>458.942</v>
      </c>
      <c r="C7" s="12">
        <v>172.76</v>
      </c>
      <c r="D7" s="13" t="s">
        <v>11</v>
      </c>
      <c r="E7" s="13" t="s">
        <v>11</v>
      </c>
      <c r="F7" s="14">
        <v>197.28</v>
      </c>
      <c r="G7" s="14">
        <f t="shared" si="0"/>
        <v>483.462</v>
      </c>
    </row>
    <row r="8" ht="21.95" customHeight="1" spans="1:7">
      <c r="A8" s="11" t="s">
        <v>14</v>
      </c>
      <c r="B8" s="12">
        <v>121.7542</v>
      </c>
      <c r="C8" s="12">
        <v>45.3422</v>
      </c>
      <c r="D8" s="13" t="s">
        <v>15</v>
      </c>
      <c r="E8" s="13" t="s">
        <v>16</v>
      </c>
      <c r="F8" s="14">
        <v>334.8504</v>
      </c>
      <c r="G8" s="14">
        <f t="shared" si="0"/>
        <v>411.2624</v>
      </c>
    </row>
    <row r="9" ht="21.95" customHeight="1" spans="1:7">
      <c r="A9" s="11" t="s">
        <v>17</v>
      </c>
      <c r="B9" s="12">
        <v>58.0266</v>
      </c>
      <c r="C9" s="12">
        <v>14.4135</v>
      </c>
      <c r="D9" s="13" t="s">
        <v>11</v>
      </c>
      <c r="E9" s="13" t="s">
        <v>11</v>
      </c>
      <c r="F9" s="14">
        <v>18.5888</v>
      </c>
      <c r="G9" s="14">
        <f t="shared" si="0"/>
        <v>62.2019</v>
      </c>
    </row>
    <row r="10" ht="21.95" customHeight="1" spans="1:7">
      <c r="A10" s="11" t="s">
        <v>18</v>
      </c>
      <c r="B10" s="12">
        <v>4.9228</v>
      </c>
      <c r="C10" s="12">
        <v>0.3</v>
      </c>
      <c r="D10" s="13" t="s">
        <v>11</v>
      </c>
      <c r="E10" s="13" t="s">
        <v>11</v>
      </c>
      <c r="F10" s="14">
        <v>4.23</v>
      </c>
      <c r="G10" s="14">
        <f t="shared" si="0"/>
        <v>8.8528</v>
      </c>
    </row>
    <row r="11" ht="21.95" customHeight="1" spans="1:7">
      <c r="A11" s="11" t="s">
        <v>19</v>
      </c>
      <c r="B11" s="12">
        <v>193.0204</v>
      </c>
      <c r="C11" s="12">
        <v>209.884</v>
      </c>
      <c r="D11" s="13" t="s">
        <v>20</v>
      </c>
      <c r="E11" s="13" t="s">
        <v>21</v>
      </c>
      <c r="F11" s="14">
        <v>942.3108</v>
      </c>
      <c r="G11" s="14">
        <f t="shared" si="0"/>
        <v>925.4472</v>
      </c>
    </row>
    <row r="12" ht="21.95" customHeight="1" spans="1:7">
      <c r="A12" s="11" t="s">
        <v>22</v>
      </c>
      <c r="B12" s="12">
        <v>131.1193</v>
      </c>
      <c r="C12" s="12">
        <v>152.7057</v>
      </c>
      <c r="D12" s="13" t="s">
        <v>15</v>
      </c>
      <c r="E12" s="13" t="s">
        <v>16</v>
      </c>
      <c r="F12" s="14">
        <v>317.4362</v>
      </c>
      <c r="G12" s="14">
        <f t="shared" si="0"/>
        <v>295.8498</v>
      </c>
    </row>
    <row r="13" ht="21.95" customHeight="1" spans="1:7">
      <c r="A13" s="11" t="s">
        <v>23</v>
      </c>
      <c r="B13" s="12">
        <v>46.916</v>
      </c>
      <c r="C13" s="12">
        <v>42.1299</v>
      </c>
      <c r="D13" s="13" t="s">
        <v>11</v>
      </c>
      <c r="E13" s="13" t="s">
        <v>11</v>
      </c>
      <c r="F13" s="14">
        <v>153.1559</v>
      </c>
      <c r="G13" s="14">
        <f t="shared" si="0"/>
        <v>157.942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9.62</v>
      </c>
      <c r="G15" s="14">
        <f t="shared" si="0"/>
        <v>9.62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7.46</v>
      </c>
      <c r="G16" s="14">
        <f t="shared" si="0"/>
        <v>7.46</v>
      </c>
    </row>
    <row r="17" ht="21.95" customHeight="1" spans="1:7">
      <c r="A17" s="11" t="s">
        <v>27</v>
      </c>
      <c r="B17" s="12">
        <v>29.54</v>
      </c>
      <c r="C17" s="12">
        <v>128.34</v>
      </c>
      <c r="D17" s="13" t="s">
        <v>11</v>
      </c>
      <c r="E17" s="13" t="s">
        <v>11</v>
      </c>
      <c r="F17" s="14">
        <v>181.54</v>
      </c>
      <c r="G17" s="14">
        <f t="shared" si="0"/>
        <v>82.74</v>
      </c>
    </row>
    <row r="18" ht="21.95" customHeight="1" spans="1:7">
      <c r="A18" s="11" t="s">
        <v>28</v>
      </c>
      <c r="B18" s="12">
        <v>207.0094</v>
      </c>
      <c r="C18" s="12">
        <v>151.0554</v>
      </c>
      <c r="D18" s="13" t="s">
        <v>29</v>
      </c>
      <c r="E18" s="13" t="s">
        <v>16</v>
      </c>
      <c r="F18" s="14">
        <v>263.615</v>
      </c>
      <c r="G18" s="14">
        <f t="shared" si="0"/>
        <v>319.569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1263.0707</v>
      </c>
      <c r="C20" s="16">
        <f t="shared" si="1"/>
        <v>947.2607</v>
      </c>
      <c r="D20" s="13" t="s">
        <v>11</v>
      </c>
      <c r="E20" s="13" t="s">
        <v>11</v>
      </c>
      <c r="F20" s="161">
        <v>2612.7847</v>
      </c>
      <c r="G20" s="14">
        <f t="shared" si="1"/>
        <v>2928.5947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54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7.071</v>
      </c>
      <c r="C5" s="12">
        <v>10.27</v>
      </c>
      <c r="D5" s="13" t="s">
        <v>11</v>
      </c>
      <c r="E5" s="13" t="s">
        <v>11</v>
      </c>
      <c r="F5" s="14">
        <v>144.74</v>
      </c>
      <c r="G5" s="14">
        <f t="shared" ref="G5:G19" si="0">F5+B5-C5</f>
        <v>141.541</v>
      </c>
    </row>
    <row r="6" ht="21.95" customHeight="1" spans="1:7">
      <c r="A6" s="11" t="s">
        <v>12</v>
      </c>
      <c r="B6" s="12">
        <v>6.4</v>
      </c>
      <c r="C6" s="12">
        <v>0.02</v>
      </c>
      <c r="D6" s="13" t="s">
        <v>11</v>
      </c>
      <c r="E6" s="13" t="s">
        <v>11</v>
      </c>
      <c r="F6" s="14">
        <v>19.4476</v>
      </c>
      <c r="G6" s="14">
        <f t="shared" si="0"/>
        <v>25.8276</v>
      </c>
    </row>
    <row r="7" ht="21.95" customHeight="1" spans="1:7">
      <c r="A7" s="11" t="s">
        <v>13</v>
      </c>
      <c r="B7" s="12">
        <v>170.07</v>
      </c>
      <c r="C7" s="12">
        <v>184.432</v>
      </c>
      <c r="D7" s="13" t="s">
        <v>11</v>
      </c>
      <c r="E7" s="13" t="s">
        <v>11</v>
      </c>
      <c r="F7" s="14">
        <v>483.462</v>
      </c>
      <c r="G7" s="14">
        <f t="shared" si="0"/>
        <v>469.1</v>
      </c>
    </row>
    <row r="8" ht="21.95" customHeight="1" spans="1:7">
      <c r="A8" s="11" t="s">
        <v>14</v>
      </c>
      <c r="B8" s="12">
        <v>212.48</v>
      </c>
      <c r="C8" s="12">
        <v>69.643</v>
      </c>
      <c r="D8" s="13" t="s">
        <v>15</v>
      </c>
      <c r="E8" s="13" t="s">
        <v>16</v>
      </c>
      <c r="F8" s="14">
        <v>411.2624</v>
      </c>
      <c r="G8" s="14">
        <f t="shared" si="0"/>
        <v>554.0994</v>
      </c>
    </row>
    <row r="9" ht="21.95" customHeight="1" spans="1:7">
      <c r="A9" s="11" t="s">
        <v>17</v>
      </c>
      <c r="B9" s="12">
        <v>1.2695</v>
      </c>
      <c r="C9" s="12">
        <v>5.2156</v>
      </c>
      <c r="D9" s="13" t="s">
        <v>11</v>
      </c>
      <c r="E9" s="13" t="s">
        <v>11</v>
      </c>
      <c r="F9" s="14">
        <v>62.2019</v>
      </c>
      <c r="G9" s="14">
        <f t="shared" si="0"/>
        <v>58.2558</v>
      </c>
    </row>
    <row r="10" ht="21.95" customHeight="1" spans="1:7">
      <c r="A10" s="11" t="s">
        <v>18</v>
      </c>
      <c r="B10" s="12">
        <v>2.543</v>
      </c>
      <c r="C10" s="12">
        <v>0.0128</v>
      </c>
      <c r="D10" s="13" t="s">
        <v>11</v>
      </c>
      <c r="E10" s="13" t="s">
        <v>11</v>
      </c>
      <c r="F10" s="14">
        <v>8.8528</v>
      </c>
      <c r="G10" s="14">
        <f t="shared" si="0"/>
        <v>11.383</v>
      </c>
    </row>
    <row r="11" ht="21.95" customHeight="1" spans="1:7">
      <c r="A11" s="11" t="s">
        <v>19</v>
      </c>
      <c r="B11" s="12">
        <v>100.4636</v>
      </c>
      <c r="C11" s="12">
        <v>80.6714</v>
      </c>
      <c r="D11" s="13" t="s">
        <v>20</v>
      </c>
      <c r="E11" s="13" t="s">
        <v>21</v>
      </c>
      <c r="F11" s="14">
        <v>925.4472</v>
      </c>
      <c r="G11" s="14">
        <f t="shared" si="0"/>
        <v>945.2394</v>
      </c>
    </row>
    <row r="12" ht="21.95" customHeight="1" spans="1:7">
      <c r="A12" s="11" t="s">
        <v>22</v>
      </c>
      <c r="B12" s="12">
        <v>110.9181</v>
      </c>
      <c r="C12" s="12">
        <v>74.539</v>
      </c>
      <c r="D12" s="13" t="s">
        <v>15</v>
      </c>
      <c r="E12" s="13" t="s">
        <v>16</v>
      </c>
      <c r="F12" s="14">
        <v>295.8498</v>
      </c>
      <c r="G12" s="14">
        <f t="shared" si="0"/>
        <v>332.2289</v>
      </c>
    </row>
    <row r="13" ht="21.95" customHeight="1" spans="1:7">
      <c r="A13" s="11" t="s">
        <v>23</v>
      </c>
      <c r="B13" s="12">
        <v>141.039</v>
      </c>
      <c r="C13" s="12">
        <v>27.252</v>
      </c>
      <c r="D13" s="13" t="s">
        <v>11</v>
      </c>
      <c r="E13" s="13" t="s">
        <v>11</v>
      </c>
      <c r="F13" s="14">
        <v>157.942</v>
      </c>
      <c r="G13" s="14">
        <f t="shared" si="0"/>
        <v>271.729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0.05</v>
      </c>
      <c r="C15" s="12">
        <v>0</v>
      </c>
      <c r="D15" s="13" t="s">
        <v>11</v>
      </c>
      <c r="E15" s="13" t="s">
        <v>11</v>
      </c>
      <c r="F15" s="14">
        <v>9.62</v>
      </c>
      <c r="G15" s="14">
        <f t="shared" si="0"/>
        <v>9.67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7.46</v>
      </c>
      <c r="G16" s="14">
        <f t="shared" si="0"/>
        <v>7.46</v>
      </c>
    </row>
    <row r="17" ht="21.95" customHeight="1" spans="1:7">
      <c r="A17" s="11" t="s">
        <v>27</v>
      </c>
      <c r="B17" s="12">
        <v>0.672</v>
      </c>
      <c r="C17" s="12">
        <v>15.44</v>
      </c>
      <c r="D17" s="13" t="s">
        <v>11</v>
      </c>
      <c r="E17" s="13" t="s">
        <v>11</v>
      </c>
      <c r="F17" s="14">
        <v>82.74</v>
      </c>
      <c r="G17" s="14">
        <f t="shared" si="0"/>
        <v>67.972</v>
      </c>
    </row>
    <row r="18" ht="21.95" customHeight="1" spans="1:7">
      <c r="A18" s="11" t="s">
        <v>28</v>
      </c>
      <c r="B18" s="12">
        <v>116.2627</v>
      </c>
      <c r="C18" s="12">
        <v>106.351</v>
      </c>
      <c r="D18" s="13" t="s">
        <v>29</v>
      </c>
      <c r="E18" s="13" t="s">
        <v>16</v>
      </c>
      <c r="F18" s="14">
        <v>319.569</v>
      </c>
      <c r="G18" s="14">
        <f t="shared" si="0"/>
        <v>329.4807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869.2389</v>
      </c>
      <c r="C20" s="16">
        <f t="shared" si="1"/>
        <v>573.8468</v>
      </c>
      <c r="D20" s="13" t="s">
        <v>11</v>
      </c>
      <c r="E20" s="13" t="s">
        <v>11</v>
      </c>
      <c r="F20" s="161">
        <v>2928.5947</v>
      </c>
      <c r="G20" s="14">
        <f t="shared" si="1"/>
        <v>3223.9868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34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35</v>
      </c>
      <c r="G3" s="8" t="s">
        <v>36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21" t="s">
        <v>10</v>
      </c>
      <c r="B5" s="64">
        <v>178.285</v>
      </c>
      <c r="C5" s="12">
        <v>171.555</v>
      </c>
      <c r="D5" s="13" t="s">
        <v>11</v>
      </c>
      <c r="E5" s="13" t="s">
        <v>11</v>
      </c>
      <c r="F5" s="14">
        <v>105.19</v>
      </c>
      <c r="G5" s="14">
        <f>F5+B5-C5</f>
        <v>111.92</v>
      </c>
    </row>
    <row r="6" ht="21.95" customHeight="1" spans="1:7">
      <c r="A6" s="121" t="s">
        <v>12</v>
      </c>
      <c r="B6" s="64">
        <v>0</v>
      </c>
      <c r="C6" s="12">
        <v>0.66</v>
      </c>
      <c r="D6" s="13" t="s">
        <v>11</v>
      </c>
      <c r="E6" s="13" t="s">
        <v>11</v>
      </c>
      <c r="F6" s="14">
        <v>0.660000000000001</v>
      </c>
      <c r="G6" s="14">
        <f t="shared" ref="G6:G20" si="0">F6+B6-C6</f>
        <v>9.99200722162641e-16</v>
      </c>
    </row>
    <row r="7" ht="21.95" customHeight="1" spans="1:7">
      <c r="A7" s="121" t="s">
        <v>13</v>
      </c>
      <c r="B7" s="64">
        <v>120.81</v>
      </c>
      <c r="C7" s="12">
        <v>228.14</v>
      </c>
      <c r="D7" s="13" t="s">
        <v>11</v>
      </c>
      <c r="E7" s="13" t="s">
        <v>11</v>
      </c>
      <c r="F7" s="14">
        <v>153.62</v>
      </c>
      <c r="G7" s="14">
        <f t="shared" si="0"/>
        <v>46.29</v>
      </c>
    </row>
    <row r="8" ht="21.95" customHeight="1" spans="1:7">
      <c r="A8" s="121" t="s">
        <v>14</v>
      </c>
      <c r="B8" s="64">
        <v>331.245</v>
      </c>
      <c r="C8" s="12">
        <v>190.4625</v>
      </c>
      <c r="D8" s="13" t="s">
        <v>15</v>
      </c>
      <c r="E8" s="13" t="s">
        <v>16</v>
      </c>
      <c r="F8" s="14">
        <v>77.4545</v>
      </c>
      <c r="G8" s="14">
        <f t="shared" si="0"/>
        <v>218.237</v>
      </c>
    </row>
    <row r="9" ht="21.95" customHeight="1" spans="1:7">
      <c r="A9" s="121" t="s">
        <v>17</v>
      </c>
      <c r="B9" s="64">
        <v>56.334</v>
      </c>
      <c r="C9" s="12">
        <v>47.0258</v>
      </c>
      <c r="D9" s="13" t="s">
        <v>11</v>
      </c>
      <c r="E9" s="13" t="s">
        <v>11</v>
      </c>
      <c r="F9" s="14">
        <v>13.1388</v>
      </c>
      <c r="G9" s="14">
        <f t="shared" si="0"/>
        <v>22.447</v>
      </c>
    </row>
    <row r="10" ht="21.95" customHeight="1" spans="1:7">
      <c r="A10" s="121" t="s">
        <v>18</v>
      </c>
      <c r="B10" s="64">
        <v>14.8925</v>
      </c>
      <c r="C10" s="12">
        <v>11.2985</v>
      </c>
      <c r="D10" s="13" t="s">
        <v>11</v>
      </c>
      <c r="E10" s="13" t="s">
        <v>11</v>
      </c>
      <c r="F10" s="14">
        <v>0.406</v>
      </c>
      <c r="G10" s="14">
        <f t="shared" si="0"/>
        <v>4</v>
      </c>
    </row>
    <row r="11" ht="21.95" customHeight="1" spans="1:7">
      <c r="A11" s="121" t="s">
        <v>19</v>
      </c>
      <c r="B11" s="64">
        <v>509.53</v>
      </c>
      <c r="C11" s="12">
        <v>319.017</v>
      </c>
      <c r="D11" s="13" t="s">
        <v>20</v>
      </c>
      <c r="E11" s="13" t="s">
        <v>21</v>
      </c>
      <c r="F11" s="14">
        <v>904.135</v>
      </c>
      <c r="G11" s="14">
        <f t="shared" si="0"/>
        <v>1094.648</v>
      </c>
    </row>
    <row r="12" ht="21.95" customHeight="1" spans="1:7">
      <c r="A12" s="121" t="s">
        <v>22</v>
      </c>
      <c r="B12" s="64">
        <v>697.3155</v>
      </c>
      <c r="C12" s="12">
        <v>871.5235</v>
      </c>
      <c r="D12" s="13" t="s">
        <v>15</v>
      </c>
      <c r="E12" s="13" t="s">
        <v>16</v>
      </c>
      <c r="F12" s="14">
        <v>375.486</v>
      </c>
      <c r="G12" s="14">
        <f t="shared" si="0"/>
        <v>201.278</v>
      </c>
    </row>
    <row r="13" ht="21.95" customHeight="1" spans="1:7">
      <c r="A13" s="121" t="s">
        <v>23</v>
      </c>
      <c r="B13" s="64">
        <v>274.6066</v>
      </c>
      <c r="C13" s="12">
        <v>192.4566</v>
      </c>
      <c r="D13" s="13" t="s">
        <v>11</v>
      </c>
      <c r="E13" s="13" t="s">
        <v>11</v>
      </c>
      <c r="F13" s="14">
        <v>222.855</v>
      </c>
      <c r="G13" s="14">
        <f t="shared" si="0"/>
        <v>305.005</v>
      </c>
    </row>
    <row r="14" ht="21.95" customHeight="1" spans="1:7">
      <c r="A14" s="121" t="s">
        <v>24</v>
      </c>
      <c r="B14" s="64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21" t="s">
        <v>25</v>
      </c>
      <c r="B15" s="64">
        <v>0</v>
      </c>
      <c r="C15" s="12">
        <v>0</v>
      </c>
      <c r="D15" s="13" t="s">
        <v>11</v>
      </c>
      <c r="E15" s="13" t="s">
        <v>11</v>
      </c>
      <c r="F15" s="14">
        <v>0</v>
      </c>
      <c r="G15" s="14">
        <f t="shared" si="0"/>
        <v>0</v>
      </c>
    </row>
    <row r="16" ht="21.95" customHeight="1" spans="1:7">
      <c r="A16" s="121" t="s">
        <v>26</v>
      </c>
      <c r="B16" s="64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21" t="s">
        <v>27</v>
      </c>
      <c r="B17" s="64">
        <v>0</v>
      </c>
      <c r="C17" s="12">
        <v>0</v>
      </c>
      <c r="D17" s="13" t="s">
        <v>11</v>
      </c>
      <c r="E17" s="13" t="s">
        <v>11</v>
      </c>
      <c r="F17" s="14">
        <v>0</v>
      </c>
      <c r="G17" s="14">
        <f t="shared" si="0"/>
        <v>0</v>
      </c>
    </row>
    <row r="18" ht="21.95" customHeight="1" spans="1:7">
      <c r="A18" s="121" t="s">
        <v>28</v>
      </c>
      <c r="B18" s="64">
        <v>322.0945</v>
      </c>
      <c r="C18" s="12">
        <v>325.1767</v>
      </c>
      <c r="D18" s="13" t="s">
        <v>29</v>
      </c>
      <c r="E18" s="13" t="s">
        <v>16</v>
      </c>
      <c r="F18" s="14">
        <v>163.1822</v>
      </c>
      <c r="G18" s="14">
        <f t="shared" si="0"/>
        <v>160.1</v>
      </c>
    </row>
    <row r="19" ht="21.95" customHeight="1" spans="1:7">
      <c r="A19" s="121" t="s">
        <v>30</v>
      </c>
      <c r="B19" s="64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37</v>
      </c>
      <c r="B20" s="109">
        <f>SUM(B5:B19)</f>
        <v>2505.1131</v>
      </c>
      <c r="C20" s="161">
        <f>SUM(C5:C19)</f>
        <v>2357.3156</v>
      </c>
      <c r="D20" s="13" t="s">
        <v>11</v>
      </c>
      <c r="E20" s="13" t="s">
        <v>11</v>
      </c>
      <c r="F20" s="161">
        <v>2016.1275</v>
      </c>
      <c r="G20" s="14">
        <f t="shared" si="0"/>
        <v>2163.925</v>
      </c>
      <c r="H20" s="162"/>
    </row>
    <row r="21" ht="21.95" customHeight="1" spans="1:7">
      <c r="A21" s="165" t="s">
        <v>32</v>
      </c>
      <c r="B21" s="165"/>
      <c r="C21" s="165"/>
      <c r="D21" s="165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55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0.0868</v>
      </c>
      <c r="C5" s="12"/>
      <c r="D5" s="13" t="s">
        <v>11</v>
      </c>
      <c r="E5" s="13" t="s">
        <v>11</v>
      </c>
      <c r="F5" s="14">
        <v>141.541</v>
      </c>
      <c r="G5" s="14">
        <f t="shared" ref="G5:G19" si="0">F5+B5-C5</f>
        <v>141.6278</v>
      </c>
    </row>
    <row r="6" ht="21.95" customHeight="1" spans="1:7">
      <c r="A6" s="11" t="s">
        <v>12</v>
      </c>
      <c r="B6" s="12">
        <v>1.5603</v>
      </c>
      <c r="C6" s="12"/>
      <c r="D6" s="13" t="s">
        <v>11</v>
      </c>
      <c r="E6" s="13" t="s">
        <v>11</v>
      </c>
      <c r="F6" s="14">
        <v>25.8276</v>
      </c>
      <c r="G6" s="14">
        <f t="shared" si="0"/>
        <v>27.3879</v>
      </c>
    </row>
    <row r="7" ht="21.95" customHeight="1" spans="1:7">
      <c r="A7" s="11" t="s">
        <v>13</v>
      </c>
      <c r="B7" s="12">
        <v>9.58</v>
      </c>
      <c r="C7" s="12">
        <v>82.68</v>
      </c>
      <c r="D7" s="13" t="s">
        <v>11</v>
      </c>
      <c r="E7" s="13" t="s">
        <v>11</v>
      </c>
      <c r="F7" s="14">
        <v>469.1</v>
      </c>
      <c r="G7" s="14">
        <f t="shared" si="0"/>
        <v>396</v>
      </c>
    </row>
    <row r="8" ht="21.95" customHeight="1" spans="1:7">
      <c r="A8" s="11" t="s">
        <v>14</v>
      </c>
      <c r="B8" s="12">
        <v>62.8725</v>
      </c>
      <c r="C8" s="12">
        <v>71.1765</v>
      </c>
      <c r="D8" s="13" t="s">
        <v>15</v>
      </c>
      <c r="E8" s="13" t="s">
        <v>16</v>
      </c>
      <c r="F8" s="14">
        <v>554.0994</v>
      </c>
      <c r="G8" s="14">
        <f t="shared" si="0"/>
        <v>545.7954</v>
      </c>
    </row>
    <row r="9" ht="21.95" customHeight="1" spans="1:7">
      <c r="A9" s="11" t="s">
        <v>17</v>
      </c>
      <c r="B9" s="12">
        <v>43.7936</v>
      </c>
      <c r="C9" s="12">
        <v>0.003</v>
      </c>
      <c r="D9" s="13" t="s">
        <v>11</v>
      </c>
      <c r="E9" s="13" t="s">
        <v>11</v>
      </c>
      <c r="F9" s="14">
        <v>58.2558</v>
      </c>
      <c r="G9" s="14">
        <f t="shared" si="0"/>
        <v>102.0464</v>
      </c>
    </row>
    <row r="10" ht="21.95" customHeight="1" spans="1:7">
      <c r="A10" s="11" t="s">
        <v>18</v>
      </c>
      <c r="B10" s="12">
        <v>2</v>
      </c>
      <c r="C10" s="12"/>
      <c r="D10" s="13" t="s">
        <v>11</v>
      </c>
      <c r="E10" s="13" t="s">
        <v>11</v>
      </c>
      <c r="F10" s="14">
        <v>11.383</v>
      </c>
      <c r="G10" s="14">
        <f t="shared" si="0"/>
        <v>13.383</v>
      </c>
    </row>
    <row r="11" ht="21.95" customHeight="1" spans="1:7">
      <c r="A11" s="11" t="s">
        <v>19</v>
      </c>
      <c r="B11" s="12">
        <v>132.25</v>
      </c>
      <c r="C11" s="12">
        <v>36.79</v>
      </c>
      <c r="D11" s="13" t="s">
        <v>20</v>
      </c>
      <c r="E11" s="13" t="s">
        <v>21</v>
      </c>
      <c r="F11" s="14">
        <v>945.2394</v>
      </c>
      <c r="G11" s="14">
        <f t="shared" si="0"/>
        <v>1040.6994</v>
      </c>
    </row>
    <row r="12" ht="21.95" customHeight="1" spans="1:7">
      <c r="A12" s="11" t="s">
        <v>22</v>
      </c>
      <c r="B12" s="12">
        <v>218.036</v>
      </c>
      <c r="C12" s="12">
        <v>50.9028</v>
      </c>
      <c r="D12" s="13" t="s">
        <v>15</v>
      </c>
      <c r="E12" s="13" t="s">
        <v>16</v>
      </c>
      <c r="F12" s="14">
        <v>332.2289</v>
      </c>
      <c r="G12" s="14">
        <f t="shared" si="0"/>
        <v>499.3621</v>
      </c>
    </row>
    <row r="13" ht="21.95" customHeight="1" spans="1:7">
      <c r="A13" s="11" t="s">
        <v>23</v>
      </c>
      <c r="B13" s="12">
        <v>73.86</v>
      </c>
      <c r="C13" s="12">
        <v>13.265</v>
      </c>
      <c r="D13" s="13" t="s">
        <v>11</v>
      </c>
      <c r="E13" s="13" t="s">
        <v>11</v>
      </c>
      <c r="F13" s="14">
        <v>271.729</v>
      </c>
      <c r="G13" s="14">
        <f t="shared" si="0"/>
        <v>332.324</v>
      </c>
    </row>
    <row r="14" ht="21.95" customHeight="1" spans="1:7">
      <c r="A14" s="11" t="s">
        <v>24</v>
      </c>
      <c r="B14" s="12">
        <v>0</v>
      </c>
      <c r="C14" s="12"/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9.62</v>
      </c>
      <c r="D15" s="13" t="s">
        <v>11</v>
      </c>
      <c r="E15" s="13" t="s">
        <v>11</v>
      </c>
      <c r="F15" s="14">
        <v>9.67</v>
      </c>
      <c r="G15" s="14">
        <f t="shared" si="0"/>
        <v>0.0500000000000007</v>
      </c>
    </row>
    <row r="16" ht="21.95" customHeight="1" spans="1:7">
      <c r="A16" s="11" t="s">
        <v>26</v>
      </c>
      <c r="B16" s="12">
        <v>0</v>
      </c>
      <c r="C16" s="12"/>
      <c r="D16" s="13" t="s">
        <v>11</v>
      </c>
      <c r="E16" s="13" t="s">
        <v>11</v>
      </c>
      <c r="F16" s="14">
        <v>7.46</v>
      </c>
      <c r="G16" s="14">
        <f t="shared" si="0"/>
        <v>7.46</v>
      </c>
    </row>
    <row r="17" ht="21.95" customHeight="1" spans="1:7">
      <c r="A17" s="11" t="s">
        <v>27</v>
      </c>
      <c r="B17" s="12">
        <v>28.82</v>
      </c>
      <c r="C17" s="12"/>
      <c r="D17" s="13" t="s">
        <v>11</v>
      </c>
      <c r="E17" s="13" t="s">
        <v>11</v>
      </c>
      <c r="F17" s="14">
        <v>67.972</v>
      </c>
      <c r="G17" s="14">
        <f t="shared" si="0"/>
        <v>96.792</v>
      </c>
    </row>
    <row r="18" ht="21.95" customHeight="1" spans="1:7">
      <c r="A18" s="11" t="s">
        <v>28</v>
      </c>
      <c r="B18" s="12">
        <v>75.32</v>
      </c>
      <c r="C18" s="12">
        <v>39.027</v>
      </c>
      <c r="D18" s="13" t="s">
        <v>29</v>
      </c>
      <c r="E18" s="13" t="s">
        <v>16</v>
      </c>
      <c r="F18" s="14">
        <v>329.4807</v>
      </c>
      <c r="G18" s="14">
        <f t="shared" si="0"/>
        <v>365.7737</v>
      </c>
    </row>
    <row r="19" ht="21.95" customHeight="1" spans="1:7">
      <c r="A19" s="11" t="s">
        <v>30</v>
      </c>
      <c r="B19" s="12">
        <v>0</v>
      </c>
      <c r="C19" s="12"/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648.1792</v>
      </c>
      <c r="C20" s="16">
        <f t="shared" si="1"/>
        <v>303.4643</v>
      </c>
      <c r="D20" s="13" t="s">
        <v>11</v>
      </c>
      <c r="E20" s="13" t="s">
        <v>11</v>
      </c>
      <c r="F20" s="161">
        <v>3223.9868</v>
      </c>
      <c r="G20" s="14">
        <f t="shared" si="1"/>
        <v>3568.7017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56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11.8786</v>
      </c>
      <c r="C5" s="12">
        <v>44.4568</v>
      </c>
      <c r="D5" s="13" t="s">
        <v>11</v>
      </c>
      <c r="E5" s="13" t="s">
        <v>11</v>
      </c>
      <c r="F5" s="14">
        <v>141.6278</v>
      </c>
      <c r="G5" s="14">
        <f t="shared" ref="G5:G19" si="0">F5+B5-C5</f>
        <v>109.0496</v>
      </c>
    </row>
    <row r="6" ht="21.95" customHeight="1" spans="1:7">
      <c r="A6" s="11" t="s">
        <v>12</v>
      </c>
      <c r="B6" s="12">
        <v>7.783</v>
      </c>
      <c r="C6" s="12">
        <v>26.8006</v>
      </c>
      <c r="D6" s="13" t="s">
        <v>11</v>
      </c>
      <c r="E6" s="13" t="s">
        <v>11</v>
      </c>
      <c r="F6" s="14">
        <v>27.3879</v>
      </c>
      <c r="G6" s="14">
        <f t="shared" si="0"/>
        <v>8.3703</v>
      </c>
    </row>
    <row r="7" ht="21.95" customHeight="1" spans="1:7">
      <c r="A7" s="11" t="s">
        <v>13</v>
      </c>
      <c r="B7" s="12">
        <v>77.03</v>
      </c>
      <c r="C7" s="12">
        <v>124.24</v>
      </c>
      <c r="D7" s="13" t="s">
        <v>11</v>
      </c>
      <c r="E7" s="13" t="s">
        <v>11</v>
      </c>
      <c r="F7" s="14">
        <v>396</v>
      </c>
      <c r="G7" s="14">
        <f t="shared" si="0"/>
        <v>348.79</v>
      </c>
    </row>
    <row r="8" ht="21.95" customHeight="1" spans="1:7">
      <c r="A8" s="11" t="s">
        <v>14</v>
      </c>
      <c r="B8" s="12">
        <v>67.1986</v>
      </c>
      <c r="C8" s="12">
        <v>217.2725</v>
      </c>
      <c r="D8" s="13" t="s">
        <v>15</v>
      </c>
      <c r="E8" s="13" t="s">
        <v>16</v>
      </c>
      <c r="F8" s="14">
        <v>545.7954</v>
      </c>
      <c r="G8" s="14">
        <f t="shared" si="0"/>
        <v>395.7215</v>
      </c>
    </row>
    <row r="9" ht="21.95" customHeight="1" spans="1:7">
      <c r="A9" s="11" t="s">
        <v>17</v>
      </c>
      <c r="B9" s="12">
        <v>43.106</v>
      </c>
      <c r="C9" s="12">
        <v>51.0159</v>
      </c>
      <c r="D9" s="13" t="s">
        <v>11</v>
      </c>
      <c r="E9" s="13" t="s">
        <v>11</v>
      </c>
      <c r="F9" s="14">
        <v>102.0464</v>
      </c>
      <c r="G9" s="14">
        <f t="shared" si="0"/>
        <v>94.1365</v>
      </c>
    </row>
    <row r="10" ht="21.95" customHeight="1" spans="1:7">
      <c r="A10" s="11" t="s">
        <v>18</v>
      </c>
      <c r="B10" s="12">
        <v>2.1906</v>
      </c>
      <c r="C10" s="12">
        <v>5.843</v>
      </c>
      <c r="D10" s="13" t="s">
        <v>11</v>
      </c>
      <c r="E10" s="13" t="s">
        <v>11</v>
      </c>
      <c r="F10" s="14">
        <v>13.383</v>
      </c>
      <c r="G10" s="14">
        <f t="shared" si="0"/>
        <v>9.7306</v>
      </c>
    </row>
    <row r="11" ht="21.95" customHeight="1" spans="1:7">
      <c r="A11" s="11" t="s">
        <v>19</v>
      </c>
      <c r="B11" s="12">
        <v>178.31</v>
      </c>
      <c r="C11" s="12">
        <v>192.0058</v>
      </c>
      <c r="D11" s="13" t="s">
        <v>20</v>
      </c>
      <c r="E11" s="13" t="s">
        <v>21</v>
      </c>
      <c r="F11" s="14">
        <v>1040.6994</v>
      </c>
      <c r="G11" s="14">
        <f t="shared" si="0"/>
        <v>1027.0036</v>
      </c>
    </row>
    <row r="12" ht="21.95" customHeight="1" spans="1:7">
      <c r="A12" s="11" t="s">
        <v>22</v>
      </c>
      <c r="B12" s="12">
        <v>254.6014</v>
      </c>
      <c r="C12" s="12">
        <v>265.4351</v>
      </c>
      <c r="D12" s="13" t="s">
        <v>15</v>
      </c>
      <c r="E12" s="13" t="s">
        <v>16</v>
      </c>
      <c r="F12" s="14">
        <v>499.3621</v>
      </c>
      <c r="G12" s="14">
        <f t="shared" si="0"/>
        <v>488.5284</v>
      </c>
    </row>
    <row r="13" ht="21.95" customHeight="1" spans="1:7">
      <c r="A13" s="11" t="s">
        <v>23</v>
      </c>
      <c r="B13" s="12">
        <v>59.5669</v>
      </c>
      <c r="C13" s="12">
        <v>128.105</v>
      </c>
      <c r="D13" s="13" t="s">
        <v>11</v>
      </c>
      <c r="E13" s="13" t="s">
        <v>11</v>
      </c>
      <c r="F13" s="14">
        <v>332.324</v>
      </c>
      <c r="G13" s="14">
        <f t="shared" si="0"/>
        <v>263.7859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0.05</v>
      </c>
      <c r="D15" s="13" t="s">
        <v>11</v>
      </c>
      <c r="E15" s="13" t="s">
        <v>11</v>
      </c>
      <c r="F15" s="14">
        <v>0.0500000000000007</v>
      </c>
      <c r="G15" s="14">
        <f t="shared" si="0"/>
        <v>6.93889390390723e-16</v>
      </c>
    </row>
    <row r="16" ht="21.95" customHeight="1" spans="1:7">
      <c r="A16" s="11" t="s">
        <v>26</v>
      </c>
      <c r="B16" s="12">
        <v>0</v>
      </c>
      <c r="C16" s="12">
        <v>7.46</v>
      </c>
      <c r="D16" s="13" t="s">
        <v>11</v>
      </c>
      <c r="E16" s="13" t="s">
        <v>11</v>
      </c>
      <c r="F16" s="14">
        <v>7.46</v>
      </c>
      <c r="G16" s="14">
        <f t="shared" si="0"/>
        <v>0</v>
      </c>
    </row>
    <row r="17" ht="21.95" customHeight="1" spans="1:7">
      <c r="A17" s="11" t="s">
        <v>27</v>
      </c>
      <c r="B17" s="12">
        <v>122.0343</v>
      </c>
      <c r="C17" s="12">
        <v>51.692</v>
      </c>
      <c r="D17" s="13" t="s">
        <v>11</v>
      </c>
      <c r="E17" s="13" t="s">
        <v>11</v>
      </c>
      <c r="F17" s="14">
        <v>96.792</v>
      </c>
      <c r="G17" s="14">
        <f t="shared" si="0"/>
        <v>167.1343</v>
      </c>
    </row>
    <row r="18" ht="21.95" customHeight="1" spans="1:7">
      <c r="A18" s="11" t="s">
        <v>28</v>
      </c>
      <c r="B18" s="12">
        <v>81.671</v>
      </c>
      <c r="C18" s="12">
        <v>158.2625</v>
      </c>
      <c r="D18" s="13" t="s">
        <v>29</v>
      </c>
      <c r="E18" s="13" t="s">
        <v>16</v>
      </c>
      <c r="F18" s="14">
        <v>365.7737</v>
      </c>
      <c r="G18" s="14">
        <f t="shared" si="0"/>
        <v>289.1822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905.3704</v>
      </c>
      <c r="C20" s="16">
        <f t="shared" si="1"/>
        <v>1272.6392</v>
      </c>
      <c r="D20" s="13" t="s">
        <v>11</v>
      </c>
      <c r="E20" s="13" t="s">
        <v>11</v>
      </c>
      <c r="F20" s="161">
        <v>3568.7017</v>
      </c>
      <c r="G20" s="14">
        <f t="shared" si="1"/>
        <v>3201.4329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57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19.88</v>
      </c>
      <c r="C5" s="12">
        <v>27.18</v>
      </c>
      <c r="D5" s="13" t="s">
        <v>11</v>
      </c>
      <c r="E5" s="13" t="s">
        <v>11</v>
      </c>
      <c r="F5" s="14">
        <v>109.0496</v>
      </c>
      <c r="G5" s="14">
        <f t="shared" ref="G5:G19" si="0">F5+B5-C5</f>
        <v>101.7496</v>
      </c>
    </row>
    <row r="6" ht="21.95" customHeight="1" spans="1:7">
      <c r="A6" s="11" t="s">
        <v>12</v>
      </c>
      <c r="B6" s="12">
        <v>15.507</v>
      </c>
      <c r="C6" s="12">
        <v>15.6123</v>
      </c>
      <c r="D6" s="13" t="s">
        <v>11</v>
      </c>
      <c r="E6" s="13" t="s">
        <v>11</v>
      </c>
      <c r="F6" s="14">
        <v>8.3703</v>
      </c>
      <c r="G6" s="14">
        <f t="shared" si="0"/>
        <v>8.265</v>
      </c>
    </row>
    <row r="7" ht="21.95" customHeight="1" spans="1:7">
      <c r="A7" s="11" t="s">
        <v>13</v>
      </c>
      <c r="B7" s="12">
        <v>92.68</v>
      </c>
      <c r="C7" s="12">
        <v>70.28</v>
      </c>
      <c r="D7" s="13" t="s">
        <v>11</v>
      </c>
      <c r="E7" s="13" t="s">
        <v>11</v>
      </c>
      <c r="F7" s="14">
        <v>348.79</v>
      </c>
      <c r="G7" s="14">
        <f t="shared" si="0"/>
        <v>371.19</v>
      </c>
    </row>
    <row r="8" ht="21.95" customHeight="1" spans="1:7">
      <c r="A8" s="11" t="s">
        <v>14</v>
      </c>
      <c r="B8" s="12">
        <v>43.784</v>
      </c>
      <c r="C8" s="12">
        <v>123.8255</v>
      </c>
      <c r="D8" s="13" t="s">
        <v>15</v>
      </c>
      <c r="E8" s="13" t="s">
        <v>16</v>
      </c>
      <c r="F8" s="14">
        <v>395.7215</v>
      </c>
      <c r="G8" s="14">
        <f t="shared" si="0"/>
        <v>315.68</v>
      </c>
    </row>
    <row r="9" ht="21.95" customHeight="1" spans="1:7">
      <c r="A9" s="11" t="s">
        <v>17</v>
      </c>
      <c r="B9" s="12">
        <v>36.78</v>
      </c>
      <c r="C9" s="12">
        <v>66.9185</v>
      </c>
      <c r="D9" s="13" t="s">
        <v>11</v>
      </c>
      <c r="E9" s="13" t="s">
        <v>11</v>
      </c>
      <c r="F9" s="14">
        <v>94.1365</v>
      </c>
      <c r="G9" s="14">
        <f t="shared" si="0"/>
        <v>63.998</v>
      </c>
    </row>
    <row r="10" ht="21.95" customHeight="1" spans="1:7">
      <c r="A10" s="11" t="s">
        <v>18</v>
      </c>
      <c r="B10" s="12">
        <v>0.555</v>
      </c>
      <c r="C10" s="12">
        <v>0.6206</v>
      </c>
      <c r="D10" s="13" t="s">
        <v>11</v>
      </c>
      <c r="E10" s="13" t="s">
        <v>11</v>
      </c>
      <c r="F10" s="14">
        <v>9.7306</v>
      </c>
      <c r="G10" s="14">
        <f t="shared" si="0"/>
        <v>9.665</v>
      </c>
    </row>
    <row r="11" ht="21.95" customHeight="1" spans="1:7">
      <c r="A11" s="11" t="s">
        <v>19</v>
      </c>
      <c r="B11" s="12">
        <v>208.2</v>
      </c>
      <c r="C11" s="12">
        <v>306.1985</v>
      </c>
      <c r="D11" s="13" t="s">
        <v>20</v>
      </c>
      <c r="E11" s="13" t="s">
        <v>21</v>
      </c>
      <c r="F11" s="14">
        <v>1027.0036</v>
      </c>
      <c r="G11" s="14">
        <f t="shared" si="0"/>
        <v>929.0051</v>
      </c>
    </row>
    <row r="12" ht="21.95" customHeight="1" spans="1:7">
      <c r="A12" s="11" t="s">
        <v>22</v>
      </c>
      <c r="B12" s="12">
        <v>58.2969</v>
      </c>
      <c r="C12" s="12">
        <v>333.3434</v>
      </c>
      <c r="D12" s="13" t="s">
        <v>15</v>
      </c>
      <c r="E12" s="13" t="s">
        <v>16</v>
      </c>
      <c r="F12" s="14">
        <v>488.5284</v>
      </c>
      <c r="G12" s="14">
        <f t="shared" si="0"/>
        <v>213.4819</v>
      </c>
    </row>
    <row r="13" ht="21.95" customHeight="1" spans="1:7">
      <c r="A13" s="11" t="s">
        <v>23</v>
      </c>
      <c r="B13" s="12">
        <v>113.1845</v>
      </c>
      <c r="C13" s="12">
        <v>93.27</v>
      </c>
      <c r="D13" s="13" t="s">
        <v>11</v>
      </c>
      <c r="E13" s="13" t="s">
        <v>11</v>
      </c>
      <c r="F13" s="14">
        <v>263.7859</v>
      </c>
      <c r="G13" s="14">
        <f t="shared" si="0"/>
        <v>283.7004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7.07767178198537e-16</v>
      </c>
      <c r="G15" s="14">
        <f t="shared" si="0"/>
        <v>7.07767178198537e-16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1" t="s">
        <v>27</v>
      </c>
      <c r="B17" s="12">
        <v>99.44</v>
      </c>
      <c r="C17" s="12">
        <v>122.743</v>
      </c>
      <c r="D17" s="13" t="s">
        <v>11</v>
      </c>
      <c r="E17" s="13" t="s">
        <v>11</v>
      </c>
      <c r="F17" s="14">
        <v>167.1343</v>
      </c>
      <c r="G17" s="14">
        <f t="shared" si="0"/>
        <v>143.8313</v>
      </c>
    </row>
    <row r="18" ht="21.95" customHeight="1" spans="1:7">
      <c r="A18" s="11" t="s">
        <v>28</v>
      </c>
      <c r="B18" s="12">
        <v>113.281</v>
      </c>
      <c r="C18" s="12">
        <v>138.6106</v>
      </c>
      <c r="D18" s="13" t="s">
        <v>29</v>
      </c>
      <c r="E18" s="13" t="s">
        <v>16</v>
      </c>
      <c r="F18" s="14">
        <v>289.1822</v>
      </c>
      <c r="G18" s="14">
        <f t="shared" si="0"/>
        <v>263.8526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801.5884</v>
      </c>
      <c r="C20" s="16">
        <f t="shared" si="1"/>
        <v>1298.6024</v>
      </c>
      <c r="D20" s="13" t="s">
        <v>11</v>
      </c>
      <c r="E20" s="13" t="s">
        <v>11</v>
      </c>
      <c r="F20" s="161">
        <v>3201.4329</v>
      </c>
      <c r="G20" s="14">
        <f t="shared" si="1"/>
        <v>2704.4189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58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11.4535</v>
      </c>
      <c r="C5" s="12">
        <v>39.1586</v>
      </c>
      <c r="D5" s="13" t="s">
        <v>11</v>
      </c>
      <c r="E5" s="13" t="s">
        <v>11</v>
      </c>
      <c r="F5" s="14">
        <v>101.7496</v>
      </c>
      <c r="G5" s="14">
        <f>F5+B5-C5</f>
        <v>74.0445</v>
      </c>
    </row>
    <row r="6" ht="21.95" customHeight="1" spans="1:7">
      <c r="A6" s="11" t="s">
        <v>12</v>
      </c>
      <c r="B6" s="12">
        <v>0.934</v>
      </c>
      <c r="C6" s="12">
        <v>8.26</v>
      </c>
      <c r="D6" s="13" t="s">
        <v>11</v>
      </c>
      <c r="E6" s="13" t="s">
        <v>11</v>
      </c>
      <c r="F6" s="14">
        <v>8.265</v>
      </c>
      <c r="G6" s="14">
        <f t="shared" ref="G6:G19" si="0">F6+B6-C6</f>
        <v>0.939</v>
      </c>
    </row>
    <row r="7" ht="21.95" customHeight="1" spans="1:7">
      <c r="A7" s="11" t="s">
        <v>13</v>
      </c>
      <c r="B7" s="12">
        <v>0</v>
      </c>
      <c r="C7" s="12">
        <v>59.29</v>
      </c>
      <c r="D7" s="13" t="s">
        <v>11</v>
      </c>
      <c r="E7" s="13" t="s">
        <v>11</v>
      </c>
      <c r="F7" s="14">
        <v>371.19</v>
      </c>
      <c r="G7" s="14">
        <f t="shared" si="0"/>
        <v>311.9</v>
      </c>
    </row>
    <row r="8" ht="21.95" customHeight="1" spans="1:7">
      <c r="A8" s="11" t="s">
        <v>14</v>
      </c>
      <c r="B8" s="12">
        <v>42.8455</v>
      </c>
      <c r="C8" s="12">
        <v>40.27</v>
      </c>
      <c r="D8" s="13" t="s">
        <v>15</v>
      </c>
      <c r="E8" s="13" t="s">
        <v>16</v>
      </c>
      <c r="F8" s="14">
        <v>315.68</v>
      </c>
      <c r="G8" s="14">
        <f t="shared" si="0"/>
        <v>318.2555</v>
      </c>
    </row>
    <row r="9" ht="21.95" customHeight="1" spans="1:7">
      <c r="A9" s="11" t="s">
        <v>17</v>
      </c>
      <c r="B9" s="12">
        <v>41.975</v>
      </c>
      <c r="C9" s="12">
        <v>13.678</v>
      </c>
      <c r="D9" s="13" t="s">
        <v>11</v>
      </c>
      <c r="E9" s="13" t="s">
        <v>11</v>
      </c>
      <c r="F9" s="14">
        <v>63.998</v>
      </c>
      <c r="G9" s="14">
        <f t="shared" si="0"/>
        <v>92.295</v>
      </c>
    </row>
    <row r="10" ht="21.95" customHeight="1" spans="1:7">
      <c r="A10" s="11" t="s">
        <v>18</v>
      </c>
      <c r="B10" s="12">
        <v>0</v>
      </c>
      <c r="C10" s="12">
        <v>0.135</v>
      </c>
      <c r="D10" s="13" t="s">
        <v>11</v>
      </c>
      <c r="E10" s="13" t="s">
        <v>11</v>
      </c>
      <c r="F10" s="14">
        <v>9.665</v>
      </c>
      <c r="G10" s="14">
        <f t="shared" si="0"/>
        <v>9.53</v>
      </c>
    </row>
    <row r="11" ht="21.95" customHeight="1" spans="1:7">
      <c r="A11" s="11" t="s">
        <v>19</v>
      </c>
      <c r="B11" s="12">
        <v>101.67</v>
      </c>
      <c r="C11" s="12">
        <v>254.1141</v>
      </c>
      <c r="D11" s="13" t="s">
        <v>20</v>
      </c>
      <c r="E11" s="13" t="s">
        <v>21</v>
      </c>
      <c r="F11" s="14">
        <v>929.0051</v>
      </c>
      <c r="G11" s="14">
        <f t="shared" si="0"/>
        <v>776.561</v>
      </c>
    </row>
    <row r="12" ht="21.95" customHeight="1" spans="1:7">
      <c r="A12" s="11" t="s">
        <v>22</v>
      </c>
      <c r="B12" s="12">
        <v>115.018</v>
      </c>
      <c r="C12" s="12">
        <v>112.67</v>
      </c>
      <c r="D12" s="13" t="s">
        <v>15</v>
      </c>
      <c r="E12" s="13" t="s">
        <v>16</v>
      </c>
      <c r="F12" s="14">
        <v>213.4819</v>
      </c>
      <c r="G12" s="14">
        <f t="shared" si="0"/>
        <v>215.8299</v>
      </c>
    </row>
    <row r="13" ht="21.95" customHeight="1" spans="1:7">
      <c r="A13" s="11" t="s">
        <v>23</v>
      </c>
      <c r="B13" s="12">
        <v>42.39</v>
      </c>
      <c r="C13" s="12">
        <v>96.9665</v>
      </c>
      <c r="D13" s="13" t="s">
        <v>11</v>
      </c>
      <c r="E13" s="13" t="s">
        <v>11</v>
      </c>
      <c r="F13" s="14">
        <v>283.7004</v>
      </c>
      <c r="G13" s="14">
        <f t="shared" si="0"/>
        <v>229.1239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7.07767178198537e-16</v>
      </c>
      <c r="G15" s="14">
        <f t="shared" si="0"/>
        <v>7.07767178198537e-16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1" t="s">
        <v>27</v>
      </c>
      <c r="B17" s="12">
        <v>59.58</v>
      </c>
      <c r="C17" s="12">
        <v>78.7513</v>
      </c>
      <c r="D17" s="13" t="s">
        <v>11</v>
      </c>
      <c r="E17" s="13" t="s">
        <v>11</v>
      </c>
      <c r="F17" s="14">
        <v>143.8313</v>
      </c>
      <c r="G17" s="14">
        <f t="shared" si="0"/>
        <v>124.66</v>
      </c>
    </row>
    <row r="18" ht="21.95" customHeight="1" spans="1:7">
      <c r="A18" s="11" t="s">
        <v>28</v>
      </c>
      <c r="B18" s="12">
        <v>170.4565</v>
      </c>
      <c r="C18" s="12">
        <v>87.868</v>
      </c>
      <c r="D18" s="13" t="s">
        <v>29</v>
      </c>
      <c r="E18" s="13" t="s">
        <v>16</v>
      </c>
      <c r="F18" s="14">
        <v>263.8526</v>
      </c>
      <c r="G18" s="14">
        <f t="shared" si="0"/>
        <v>346.4411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>SUM(B5:B19)</f>
        <v>586.3225</v>
      </c>
      <c r="C20" s="16">
        <f>SUM(C5:C19)</f>
        <v>791.1615</v>
      </c>
      <c r="D20" s="13" t="s">
        <v>11</v>
      </c>
      <c r="E20" s="13" t="s">
        <v>11</v>
      </c>
      <c r="F20" s="161">
        <v>2704.4189</v>
      </c>
      <c r="G20" s="14">
        <f>SUM(G5:G19)</f>
        <v>2499.5799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59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0</v>
      </c>
      <c r="C5" s="12">
        <v>0</v>
      </c>
      <c r="D5" s="13" t="s">
        <v>11</v>
      </c>
      <c r="E5" s="13" t="s">
        <v>11</v>
      </c>
      <c r="F5" s="14">
        <v>74.0445</v>
      </c>
      <c r="G5" s="14">
        <f t="shared" ref="G5:G19" si="0">F5+B5-C5</f>
        <v>74.0445</v>
      </c>
    </row>
    <row r="6" ht="21.95" customHeight="1" spans="1:7">
      <c r="A6" s="11" t="s">
        <v>12</v>
      </c>
      <c r="B6" s="12">
        <v>0</v>
      </c>
      <c r="C6" s="12">
        <v>0</v>
      </c>
      <c r="D6" s="13" t="s">
        <v>11</v>
      </c>
      <c r="E6" s="13" t="s">
        <v>11</v>
      </c>
      <c r="F6" s="14">
        <v>0.938999999999998</v>
      </c>
      <c r="G6" s="14">
        <f t="shared" si="0"/>
        <v>0.938999999999998</v>
      </c>
    </row>
    <row r="7" ht="21.95" customHeight="1" spans="1:7">
      <c r="A7" s="11" t="s">
        <v>13</v>
      </c>
      <c r="B7" s="12">
        <v>0</v>
      </c>
      <c r="C7" s="12">
        <v>0</v>
      </c>
      <c r="D7" s="13" t="s">
        <v>11</v>
      </c>
      <c r="E7" s="13" t="s">
        <v>11</v>
      </c>
      <c r="F7" s="14">
        <v>311.9</v>
      </c>
      <c r="G7" s="14">
        <f t="shared" si="0"/>
        <v>311.9</v>
      </c>
    </row>
    <row r="8" ht="21.95" customHeight="1" spans="1:7">
      <c r="A8" s="11" t="s">
        <v>14</v>
      </c>
      <c r="B8" s="12">
        <v>9.65</v>
      </c>
      <c r="C8" s="12">
        <v>0</v>
      </c>
      <c r="D8" s="13" t="s">
        <v>15</v>
      </c>
      <c r="E8" s="13" t="s">
        <v>16</v>
      </c>
      <c r="F8" s="14">
        <v>318.2555</v>
      </c>
      <c r="G8" s="14">
        <f t="shared" si="0"/>
        <v>327.9055</v>
      </c>
    </row>
    <row r="9" ht="21.95" customHeight="1" spans="1:7">
      <c r="A9" s="11" t="s">
        <v>17</v>
      </c>
      <c r="B9" s="12">
        <v>1.9653</v>
      </c>
      <c r="C9" s="12">
        <v>0</v>
      </c>
      <c r="D9" s="13" t="s">
        <v>11</v>
      </c>
      <c r="E9" s="13" t="s">
        <v>11</v>
      </c>
      <c r="F9" s="14">
        <v>92.295</v>
      </c>
      <c r="G9" s="14">
        <f t="shared" si="0"/>
        <v>94.2603</v>
      </c>
    </row>
    <row r="10" ht="21.95" customHeight="1" spans="1:7">
      <c r="A10" s="11" t="s">
        <v>18</v>
      </c>
      <c r="B10" s="12">
        <v>0.7754</v>
      </c>
      <c r="C10" s="12">
        <v>0</v>
      </c>
      <c r="D10" s="13" t="s">
        <v>11</v>
      </c>
      <c r="E10" s="13" t="s">
        <v>11</v>
      </c>
      <c r="F10" s="14">
        <v>9.53</v>
      </c>
      <c r="G10" s="14">
        <f t="shared" si="0"/>
        <v>10.3054</v>
      </c>
    </row>
    <row r="11" ht="21.95" customHeight="1" spans="1:7">
      <c r="A11" s="11" t="s">
        <v>19</v>
      </c>
      <c r="B11" s="12">
        <v>0</v>
      </c>
      <c r="C11" s="12">
        <v>0</v>
      </c>
      <c r="D11" s="13" t="s">
        <v>20</v>
      </c>
      <c r="E11" s="13" t="s">
        <v>21</v>
      </c>
      <c r="F11" s="14">
        <v>776.561</v>
      </c>
      <c r="G11" s="14">
        <f t="shared" si="0"/>
        <v>776.561</v>
      </c>
    </row>
    <row r="12" ht="21.95" customHeight="1" spans="1:7">
      <c r="A12" s="11" t="s">
        <v>22</v>
      </c>
      <c r="B12" s="12">
        <v>32.45</v>
      </c>
      <c r="C12" s="12">
        <v>0</v>
      </c>
      <c r="D12" s="13" t="s">
        <v>15</v>
      </c>
      <c r="E12" s="13" t="s">
        <v>16</v>
      </c>
      <c r="F12" s="14">
        <v>215.8299</v>
      </c>
      <c r="G12" s="14">
        <f t="shared" si="0"/>
        <v>248.2799</v>
      </c>
    </row>
    <row r="13" ht="21.95" customHeight="1" spans="1:7">
      <c r="A13" s="11" t="s">
        <v>23</v>
      </c>
      <c r="B13" s="12">
        <v>19.1</v>
      </c>
      <c r="C13" s="12">
        <v>0</v>
      </c>
      <c r="D13" s="13" t="s">
        <v>11</v>
      </c>
      <c r="E13" s="13" t="s">
        <v>11</v>
      </c>
      <c r="F13" s="14">
        <v>229.1239</v>
      </c>
      <c r="G13" s="14">
        <f t="shared" si="0"/>
        <v>248.2239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7.07767178198537e-16</v>
      </c>
      <c r="G15" s="14">
        <f t="shared" si="0"/>
        <v>7.07767178198537e-16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1" t="s">
        <v>27</v>
      </c>
      <c r="B17" s="12">
        <v>0</v>
      </c>
      <c r="C17" s="12">
        <v>0</v>
      </c>
      <c r="D17" s="13" t="s">
        <v>11</v>
      </c>
      <c r="E17" s="13" t="s">
        <v>11</v>
      </c>
      <c r="F17" s="14">
        <v>124.66</v>
      </c>
      <c r="G17" s="14">
        <f t="shared" si="0"/>
        <v>124.66</v>
      </c>
    </row>
    <row r="18" ht="21.95" customHeight="1" spans="1:7">
      <c r="A18" s="11" t="s">
        <v>28</v>
      </c>
      <c r="B18" s="12">
        <v>8.9646</v>
      </c>
      <c r="C18" s="12">
        <v>0</v>
      </c>
      <c r="D18" s="13" t="s">
        <v>29</v>
      </c>
      <c r="E18" s="13" t="s">
        <v>16</v>
      </c>
      <c r="F18" s="14">
        <v>346.4411</v>
      </c>
      <c r="G18" s="14">
        <f t="shared" si="0"/>
        <v>355.4057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72.9053</v>
      </c>
      <c r="C20" s="16">
        <f t="shared" si="1"/>
        <v>0</v>
      </c>
      <c r="D20" s="13" t="s">
        <v>11</v>
      </c>
      <c r="E20" s="13" t="s">
        <v>11</v>
      </c>
      <c r="F20" s="161">
        <v>2499.5799</v>
      </c>
      <c r="G20" s="14">
        <f t="shared" si="1"/>
        <v>2572.4852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60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0</v>
      </c>
      <c r="C5" s="12">
        <v>40.02</v>
      </c>
      <c r="D5" s="13" t="s">
        <v>11</v>
      </c>
      <c r="E5" s="13" t="s">
        <v>11</v>
      </c>
      <c r="F5" s="14">
        <v>74.0445</v>
      </c>
      <c r="G5" s="14">
        <f>F5+B5-C5</f>
        <v>34.0245</v>
      </c>
    </row>
    <row r="6" ht="21.95" customHeight="1" spans="1:7">
      <c r="A6" s="11" t="s">
        <v>12</v>
      </c>
      <c r="B6" s="12">
        <v>0</v>
      </c>
      <c r="C6" s="12">
        <v>0</v>
      </c>
      <c r="D6" s="13" t="s">
        <v>11</v>
      </c>
      <c r="E6" s="13" t="s">
        <v>11</v>
      </c>
      <c r="F6" s="14">
        <v>0.938999999999998</v>
      </c>
      <c r="G6" s="14">
        <f t="shared" ref="G6:G19" si="0">F6+B6-C6</f>
        <v>0.938999999999998</v>
      </c>
    </row>
    <row r="7" ht="21.95" customHeight="1" spans="1:7">
      <c r="A7" s="11" t="s">
        <v>13</v>
      </c>
      <c r="B7" s="12">
        <v>0</v>
      </c>
      <c r="C7" s="12">
        <v>9</v>
      </c>
      <c r="D7" s="13" t="s">
        <v>11</v>
      </c>
      <c r="E7" s="13" t="s">
        <v>11</v>
      </c>
      <c r="F7" s="14">
        <v>311.9</v>
      </c>
      <c r="G7" s="14">
        <f t="shared" si="0"/>
        <v>302.9</v>
      </c>
    </row>
    <row r="8" ht="21.95" customHeight="1" spans="1:7">
      <c r="A8" s="11" t="s">
        <v>14</v>
      </c>
      <c r="B8" s="12">
        <v>3.32</v>
      </c>
      <c r="C8" s="12">
        <v>97.0965</v>
      </c>
      <c r="D8" s="13" t="s">
        <v>15</v>
      </c>
      <c r="E8" s="13" t="s">
        <v>16</v>
      </c>
      <c r="F8" s="14">
        <v>327.9055</v>
      </c>
      <c r="G8" s="14">
        <f t="shared" si="0"/>
        <v>234.129</v>
      </c>
    </row>
    <row r="9" ht="21.95" customHeight="1" spans="1:7">
      <c r="A9" s="11" t="s">
        <v>17</v>
      </c>
      <c r="B9" s="12">
        <v>24.01</v>
      </c>
      <c r="C9" s="12">
        <v>11.805</v>
      </c>
      <c r="D9" s="13" t="s">
        <v>11</v>
      </c>
      <c r="E9" s="13" t="s">
        <v>11</v>
      </c>
      <c r="F9" s="14">
        <v>94.2603</v>
      </c>
      <c r="G9" s="14">
        <f t="shared" si="0"/>
        <v>106.4653</v>
      </c>
    </row>
    <row r="10" ht="21.95" customHeight="1" spans="1:7">
      <c r="A10" s="11" t="s">
        <v>18</v>
      </c>
      <c r="B10" s="12">
        <v>0.37</v>
      </c>
      <c r="C10" s="12">
        <v>0</v>
      </c>
      <c r="D10" s="13" t="s">
        <v>11</v>
      </c>
      <c r="E10" s="13" t="s">
        <v>11</v>
      </c>
      <c r="F10" s="14">
        <v>10.3054</v>
      </c>
      <c r="G10" s="14">
        <f t="shared" si="0"/>
        <v>10.6754</v>
      </c>
    </row>
    <row r="11" ht="21.95" customHeight="1" spans="1:7">
      <c r="A11" s="11" t="s">
        <v>19</v>
      </c>
      <c r="B11" s="12">
        <v>60.31</v>
      </c>
      <c r="C11" s="12">
        <v>81.77</v>
      </c>
      <c r="D11" s="13" t="s">
        <v>20</v>
      </c>
      <c r="E11" s="13" t="s">
        <v>21</v>
      </c>
      <c r="F11" s="14">
        <v>776.561</v>
      </c>
      <c r="G11" s="14">
        <f t="shared" si="0"/>
        <v>755.101</v>
      </c>
    </row>
    <row r="12" ht="21.95" customHeight="1" spans="1:7">
      <c r="A12" s="11" t="s">
        <v>22</v>
      </c>
      <c r="B12" s="12">
        <v>42.56</v>
      </c>
      <c r="C12" s="12">
        <v>61.659</v>
      </c>
      <c r="D12" s="13" t="s">
        <v>15</v>
      </c>
      <c r="E12" s="13" t="s">
        <v>16</v>
      </c>
      <c r="F12" s="14">
        <v>248.2799</v>
      </c>
      <c r="G12" s="14">
        <f t="shared" si="0"/>
        <v>229.1809</v>
      </c>
    </row>
    <row r="13" ht="21.95" customHeight="1" spans="1:7">
      <c r="A13" s="11" t="s">
        <v>23</v>
      </c>
      <c r="B13" s="12">
        <v>37.24</v>
      </c>
      <c r="C13" s="12">
        <v>66.187</v>
      </c>
      <c r="D13" s="13" t="s">
        <v>11</v>
      </c>
      <c r="E13" s="13" t="s">
        <v>11</v>
      </c>
      <c r="F13" s="14">
        <v>248.2239</v>
      </c>
      <c r="G13" s="14">
        <f t="shared" si="0"/>
        <v>219.2769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7.07767178198537e-16</v>
      </c>
      <c r="G15" s="14">
        <f t="shared" si="0"/>
        <v>7.07767178198537e-16</v>
      </c>
    </row>
    <row r="16" ht="21.95" customHeight="1" spans="1:7">
      <c r="A16" s="11" t="s">
        <v>26</v>
      </c>
      <c r="B16" s="12">
        <v>5.56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5.56</v>
      </c>
    </row>
    <row r="17" ht="21.95" customHeight="1" spans="1:7">
      <c r="A17" s="11" t="s">
        <v>27</v>
      </c>
      <c r="B17" s="12">
        <v>24.8</v>
      </c>
      <c r="C17" s="12">
        <v>7.64</v>
      </c>
      <c r="D17" s="13" t="s">
        <v>11</v>
      </c>
      <c r="E17" s="13" t="s">
        <v>11</v>
      </c>
      <c r="F17" s="14">
        <v>124.66</v>
      </c>
      <c r="G17" s="14">
        <f t="shared" si="0"/>
        <v>141.82</v>
      </c>
    </row>
    <row r="18" ht="21.95" customHeight="1" spans="1:7">
      <c r="A18" s="11" t="s">
        <v>28</v>
      </c>
      <c r="B18" s="12">
        <v>84.2056</v>
      </c>
      <c r="C18" s="12">
        <v>123.217</v>
      </c>
      <c r="D18" s="13" t="s">
        <v>29</v>
      </c>
      <c r="E18" s="13" t="s">
        <v>16</v>
      </c>
      <c r="F18" s="14">
        <v>355.4057</v>
      </c>
      <c r="G18" s="14">
        <f t="shared" si="0"/>
        <v>316.3943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>SUM(B6:B19)</f>
        <v>282.3756</v>
      </c>
      <c r="C20" s="16">
        <f>SUM(C5:C19)</f>
        <v>498.3945</v>
      </c>
      <c r="D20" s="13" t="s">
        <v>11</v>
      </c>
      <c r="E20" s="13" t="s">
        <v>11</v>
      </c>
      <c r="F20" s="161">
        <v>2572.4852</v>
      </c>
      <c r="G20" s="14">
        <f>SUM(G5:G19)</f>
        <v>2356.4663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61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53.8266</v>
      </c>
      <c r="C5" s="12">
        <v>1.28</v>
      </c>
      <c r="D5" s="13" t="s">
        <v>11</v>
      </c>
      <c r="E5" s="13" t="s">
        <v>11</v>
      </c>
      <c r="F5" s="14">
        <v>34.0245</v>
      </c>
      <c r="G5" s="14">
        <f t="shared" ref="G5:G19" si="0">F5+B5-C5</f>
        <v>86.5711</v>
      </c>
    </row>
    <row r="6" ht="21.95" customHeight="1" spans="1:7">
      <c r="A6" s="11" t="s">
        <v>12</v>
      </c>
      <c r="B6" s="12">
        <v>11.9713</v>
      </c>
      <c r="C6" s="12">
        <v>0.005</v>
      </c>
      <c r="D6" s="13" t="s">
        <v>11</v>
      </c>
      <c r="E6" s="13" t="s">
        <v>11</v>
      </c>
      <c r="F6" s="14">
        <v>0.938999999999998</v>
      </c>
      <c r="G6" s="14">
        <f t="shared" si="0"/>
        <v>12.9053</v>
      </c>
    </row>
    <row r="7" ht="21.95" customHeight="1" spans="1:7">
      <c r="A7" s="11" t="s">
        <v>13</v>
      </c>
      <c r="B7" s="12">
        <v>40.85</v>
      </c>
      <c r="C7" s="12">
        <v>15.57</v>
      </c>
      <c r="D7" s="13" t="s">
        <v>11</v>
      </c>
      <c r="E7" s="13" t="s">
        <v>11</v>
      </c>
      <c r="F7" s="14">
        <v>302.9</v>
      </c>
      <c r="G7" s="14">
        <f t="shared" si="0"/>
        <v>328.18</v>
      </c>
    </row>
    <row r="8" ht="21.95" customHeight="1" spans="1:7">
      <c r="A8" s="11" t="s">
        <v>14</v>
      </c>
      <c r="B8" s="12">
        <v>98.9216</v>
      </c>
      <c r="C8" s="12">
        <v>64.079</v>
      </c>
      <c r="D8" s="13" t="s">
        <v>15</v>
      </c>
      <c r="E8" s="13" t="s">
        <v>16</v>
      </c>
      <c r="F8" s="14">
        <v>234.129</v>
      </c>
      <c r="G8" s="14">
        <f t="shared" si="0"/>
        <v>268.9716</v>
      </c>
    </row>
    <row r="9" ht="21.95" customHeight="1" spans="1:7">
      <c r="A9" s="11" t="s">
        <v>17</v>
      </c>
      <c r="B9" s="12">
        <v>71.426</v>
      </c>
      <c r="C9" s="12">
        <v>51.2263</v>
      </c>
      <c r="D9" s="13" t="s">
        <v>11</v>
      </c>
      <c r="E9" s="13" t="s">
        <v>11</v>
      </c>
      <c r="F9" s="14">
        <v>106.4653</v>
      </c>
      <c r="G9" s="14">
        <f t="shared" si="0"/>
        <v>126.665</v>
      </c>
    </row>
    <row r="10" ht="21.95" customHeight="1" spans="1:7">
      <c r="A10" s="11" t="s">
        <v>18</v>
      </c>
      <c r="B10" s="12">
        <v>10.4515</v>
      </c>
      <c r="C10" s="12">
        <v>2.0584</v>
      </c>
      <c r="D10" s="13" t="s">
        <v>11</v>
      </c>
      <c r="E10" s="13" t="s">
        <v>11</v>
      </c>
      <c r="F10" s="14">
        <v>10.6754</v>
      </c>
      <c r="G10" s="14">
        <f t="shared" si="0"/>
        <v>19.0685</v>
      </c>
    </row>
    <row r="11" ht="21.95" customHeight="1" spans="1:7">
      <c r="A11" s="11" t="s">
        <v>19</v>
      </c>
      <c r="B11" s="12">
        <v>167.409</v>
      </c>
      <c r="C11" s="12">
        <v>208.89</v>
      </c>
      <c r="D11" s="13" t="s">
        <v>20</v>
      </c>
      <c r="E11" s="13" t="s">
        <v>21</v>
      </c>
      <c r="F11" s="14">
        <v>755.101</v>
      </c>
      <c r="G11" s="14">
        <f t="shared" si="0"/>
        <v>713.62</v>
      </c>
    </row>
    <row r="12" ht="21.95" customHeight="1" spans="1:7">
      <c r="A12" s="11" t="s">
        <v>22</v>
      </c>
      <c r="B12" s="12">
        <v>161.314</v>
      </c>
      <c r="C12" s="12">
        <v>176.6309</v>
      </c>
      <c r="D12" s="13" t="s">
        <v>15</v>
      </c>
      <c r="E12" s="13" t="s">
        <v>16</v>
      </c>
      <c r="F12" s="14">
        <v>229.1809</v>
      </c>
      <c r="G12" s="14">
        <f t="shared" si="0"/>
        <v>213.864</v>
      </c>
    </row>
    <row r="13" ht="21.95" customHeight="1" spans="1:7">
      <c r="A13" s="11" t="s">
        <v>23</v>
      </c>
      <c r="B13" s="12">
        <v>42.6131</v>
      </c>
      <c r="C13" s="12">
        <v>108.888</v>
      </c>
      <c r="D13" s="13" t="s">
        <v>11</v>
      </c>
      <c r="E13" s="13" t="s">
        <v>11</v>
      </c>
      <c r="F13" s="14">
        <v>219.2769</v>
      </c>
      <c r="G13" s="14">
        <f t="shared" si="0"/>
        <v>153.002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7.07767178198537e-16</v>
      </c>
      <c r="G15" s="14">
        <f t="shared" si="0"/>
        <v>7.07767178198537e-16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5.56</v>
      </c>
      <c r="G16" s="14">
        <f t="shared" si="0"/>
        <v>5.56</v>
      </c>
    </row>
    <row r="17" ht="21.95" customHeight="1" spans="1:7">
      <c r="A17" s="11" t="s">
        <v>27</v>
      </c>
      <c r="B17" s="12">
        <v>104.18</v>
      </c>
      <c r="C17" s="12">
        <v>20.08</v>
      </c>
      <c r="D17" s="13" t="s">
        <v>11</v>
      </c>
      <c r="E17" s="13" t="s">
        <v>11</v>
      </c>
      <c r="F17" s="14">
        <v>141.82</v>
      </c>
      <c r="G17" s="14">
        <f t="shared" si="0"/>
        <v>225.92</v>
      </c>
    </row>
    <row r="18" ht="21.95" customHeight="1" spans="1:7">
      <c r="A18" s="11" t="s">
        <v>28</v>
      </c>
      <c r="B18" s="12">
        <v>244.4581</v>
      </c>
      <c r="C18" s="12">
        <v>255.2798</v>
      </c>
      <c r="D18" s="13" t="s">
        <v>29</v>
      </c>
      <c r="E18" s="13" t="s">
        <v>16</v>
      </c>
      <c r="F18" s="14">
        <v>316.3943</v>
      </c>
      <c r="G18" s="14">
        <f t="shared" si="0"/>
        <v>305.5726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>SUM(B5:B19)</f>
        <v>1007.4212</v>
      </c>
      <c r="C20" s="16">
        <f>SUM(C5:C19)</f>
        <v>903.9874</v>
      </c>
      <c r="D20" s="13" t="s">
        <v>11</v>
      </c>
      <c r="E20" s="13" t="s">
        <v>11</v>
      </c>
      <c r="F20" s="161">
        <v>2356.4663</v>
      </c>
      <c r="G20" s="14">
        <f>SUM(G5:G19)</f>
        <v>2459.9001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62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63</v>
      </c>
      <c r="G3" s="8" t="s">
        <v>64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f>'19年1月  '!B5+'19年2月   '!B5+'19年3月  '!B5+'19年4月  '!B5+'19年5月'!B5+'19年6月'!B5+'19年7月'!B5+'19年8月'!B5+'19年9月'!B5+'19年10月'!B5+'19年11月'!B5+'19年12月 '!B5</f>
        <v>173.9865</v>
      </c>
      <c r="C5" s="12">
        <f>'19年1月  '!C5+'19年2月   '!C5+'19年3月  '!C5+'19年4月  '!C5+'19年5月'!C5+'19年6月'!C5+'19年7月'!C5+'19年8月'!C5+'19年9月'!C5+'19年10月'!C5+'19年11月'!C5+'19年12月 '!C5</f>
        <v>262.4384</v>
      </c>
      <c r="D5" s="13" t="s">
        <v>11</v>
      </c>
      <c r="E5" s="13" t="s">
        <v>11</v>
      </c>
      <c r="F5" s="14">
        <v>175.023</v>
      </c>
      <c r="G5" s="14">
        <f t="shared" ref="G5:G19" si="0">F5+B5-C5</f>
        <v>86.5711</v>
      </c>
    </row>
    <row r="6" ht="21.95" customHeight="1" spans="1:7">
      <c r="A6" s="11" t="s">
        <v>12</v>
      </c>
      <c r="B6" s="12">
        <f>'19年1月  '!B6+'19年2月   '!B6+'19年3月  '!B6+'19年4月  '!B6+'19年5月'!B6+'19年6月'!B6+'19年7月'!B6+'19年8月'!B6+'19年9月'!B6+'19年10月'!B6+'19年11月'!B6+'19年12月 '!B6</f>
        <v>83.5656</v>
      </c>
      <c r="C6" s="12">
        <f>'19年1月  '!C6+'19年2月   '!C6+'19年3月  '!C6+'19年4月  '!C6+'19年5月'!C6+'19年6月'!C6+'19年7月'!C6+'19年8月'!C6+'19年9月'!C6+'19年10月'!C6+'19年11月'!C6+'19年12月 '!C6</f>
        <v>95.9079</v>
      </c>
      <c r="D6" s="13" t="s">
        <v>11</v>
      </c>
      <c r="E6" s="13" t="s">
        <v>11</v>
      </c>
      <c r="F6" s="14">
        <v>25.2476</v>
      </c>
      <c r="G6" s="14">
        <f t="shared" si="0"/>
        <v>12.9053</v>
      </c>
    </row>
    <row r="7" ht="21.95" customHeight="1" spans="1:7">
      <c r="A7" s="11" t="s">
        <v>13</v>
      </c>
      <c r="B7" s="12">
        <f>'19年1月  '!B7+'19年2月   '!B7+'19年3月  '!B7+'19年4月  '!B7+'19年5月'!B7+'19年6月'!B7+'19年7月'!B7+'19年8月'!B7+'19年9月'!B7+'19年10月'!B7+'19年11月'!B7+'19年12月 '!B7</f>
        <v>1243.142</v>
      </c>
      <c r="C7" s="12">
        <f>'19年1月  '!C7+'19年2月   '!C7+'19年3月  '!C7+'19年4月  '!C7+'19年5月'!C7+'19年6月'!C7+'19年7月'!C7+'19年8月'!C7+'19年9月'!C7+'19年10月'!C7+'19年11月'!C7+'19年12月 '!C7</f>
        <v>952.962</v>
      </c>
      <c r="D7" s="13" t="s">
        <v>11</v>
      </c>
      <c r="E7" s="13" t="s">
        <v>11</v>
      </c>
      <c r="F7" s="14">
        <v>38</v>
      </c>
      <c r="G7" s="14">
        <f t="shared" si="0"/>
        <v>328.18</v>
      </c>
    </row>
    <row r="8" ht="21.95" customHeight="1" spans="1:7">
      <c r="A8" s="11" t="s">
        <v>14</v>
      </c>
      <c r="B8" s="12">
        <f>'19年1月  '!B8+'19年2月   '!B8+'19年3月  '!B8+'19年4月  '!B8+'19年5月'!B8+'19年6月'!B8+'19年7月'!B8+'19年8月'!B8+'19年9月'!B8+'19年10月'!B8+'19年11月'!B8+'19年12月 '!B8</f>
        <v>857.685</v>
      </c>
      <c r="C8" s="12">
        <f>'19年1月  '!C8+'19年2月   '!C8+'19年3月  '!C8+'19年4月  '!C8+'19年5月'!C8+'19年6月'!C8+'19年7月'!C8+'19年8月'!C8+'19年9月'!C8+'19年10月'!C8+'19年11月'!C8+'19年12月 '!C8</f>
        <v>949.4908</v>
      </c>
      <c r="D8" s="13" t="s">
        <v>15</v>
      </c>
      <c r="E8" s="13" t="s">
        <v>16</v>
      </c>
      <c r="F8" s="14">
        <v>360.7774</v>
      </c>
      <c r="G8" s="14">
        <f t="shared" si="0"/>
        <v>268.9716</v>
      </c>
    </row>
    <row r="9" ht="21.95" customHeight="1" spans="1:7">
      <c r="A9" s="11" t="s">
        <v>17</v>
      </c>
      <c r="B9" s="12">
        <f>'19年1月  '!B9+'19年2月   '!B9+'19年3月  '!B9+'19年4月  '!B9+'19年5月'!B9+'19年6月'!B9+'19年7月'!B9+'19年8月'!B9+'19年9月'!B9+'19年10月'!B9+'19年11月'!B9+'19年12月 '!B9</f>
        <v>358.2761</v>
      </c>
      <c r="C9" s="12">
        <f>'19年1月  '!C9+'19年2月   '!C9+'19年3月  '!C9+'19年4月  '!C9+'19年5月'!C9+'19年6月'!C9+'19年7月'!C9+'19年8月'!C9+'19年9月'!C9+'19年10月'!C9+'19年11月'!C9+'19年12月 '!C9</f>
        <v>238.8874</v>
      </c>
      <c r="D9" s="13" t="s">
        <v>11</v>
      </c>
      <c r="E9" s="13" t="s">
        <v>11</v>
      </c>
      <c r="F9" s="14">
        <v>7.2763</v>
      </c>
      <c r="G9" s="14">
        <f t="shared" si="0"/>
        <v>126.665</v>
      </c>
    </row>
    <row r="10" ht="21.95" customHeight="1" spans="1:7">
      <c r="A10" s="11" t="s">
        <v>18</v>
      </c>
      <c r="B10" s="12">
        <f>'19年1月  '!B10+'19年2月   '!B10+'19年3月  '!B10+'19年4月  '!B10+'19年5月'!B10+'19年6月'!B10+'19年7月'!B10+'19年8月'!B10+'19年9月'!B10+'19年10月'!B10+'19年11月'!B10+'19年12月 '!B10</f>
        <v>25.8083</v>
      </c>
      <c r="C10" s="12">
        <f>'19年1月  '!C10+'19年2月   '!C10+'19年3月  '!C10+'19年4月  '!C10+'19年5月'!C10+'19年6月'!C10+'19年7月'!C10+'19年8月'!C10+'19年9月'!C10+'19年10月'!C10+'19年11月'!C10+'19年12月 '!C10</f>
        <v>14.6698</v>
      </c>
      <c r="D10" s="13" t="s">
        <v>11</v>
      </c>
      <c r="E10" s="13" t="s">
        <v>11</v>
      </c>
      <c r="F10" s="14">
        <v>7.93</v>
      </c>
      <c r="G10" s="14">
        <f t="shared" si="0"/>
        <v>19.0685</v>
      </c>
    </row>
    <row r="11" ht="21.95" customHeight="1" spans="1:7">
      <c r="A11" s="11" t="s">
        <v>19</v>
      </c>
      <c r="B11" s="12">
        <f>'19年1月  '!B11+'19年2月   '!B11+'19年3月  '!B11+'19年4月  '!B11+'19年5月'!B11+'19年6月'!B11+'19年7月'!B11+'19年8月'!B11+'19年9月'!B11+'19年10月'!B11+'19年11月'!B11+'19年12月 '!B11</f>
        <v>2100.058</v>
      </c>
      <c r="C11" s="12">
        <f>'19年1月  '!C11+'19年2月   '!C11+'19年3月  '!C11+'19年4月  '!C11+'19年5月'!C11+'19年6月'!C11+'19年7月'!C11+'19年8月'!C11+'19年9月'!C11+'19年10月'!C11+'19年11月'!C11+'19年12月 '!C11</f>
        <v>1921.2538</v>
      </c>
      <c r="D11" s="13" t="s">
        <v>20</v>
      </c>
      <c r="E11" s="13" t="s">
        <v>21</v>
      </c>
      <c r="F11" s="14">
        <v>534.8158</v>
      </c>
      <c r="G11" s="14">
        <f t="shared" si="0"/>
        <v>713.62</v>
      </c>
    </row>
    <row r="12" ht="21.95" customHeight="1" spans="1:7">
      <c r="A12" s="11" t="s">
        <v>22</v>
      </c>
      <c r="B12" s="12">
        <f>'19年1月  '!B12+'19年2月   '!B12+'19年3月  '!B12+'19年4月  '!B12+'19年5月'!B12+'19年6月'!B12+'19年7月'!B12+'19年8月'!B12+'19年9月'!B12+'19年10月'!B12+'19年11月'!B12+'19年12月 '!B12</f>
        <v>1395.6859</v>
      </c>
      <c r="C12" s="12">
        <f>'19年1月  '!C12+'19年2月   '!C12+'19年3月  '!C12+'19年4月  '!C12+'19年5月'!C12+'19年6月'!C12+'19年7月'!C12+'19年8月'!C12+'19年9月'!C12+'19年10月'!C12+'19年11月'!C12+'19年12月 '!C12</f>
        <v>1482.1845</v>
      </c>
      <c r="D12" s="13" t="s">
        <v>15</v>
      </c>
      <c r="E12" s="13" t="s">
        <v>16</v>
      </c>
      <c r="F12" s="14">
        <v>300.3626</v>
      </c>
      <c r="G12" s="14">
        <f t="shared" si="0"/>
        <v>213.864</v>
      </c>
    </row>
    <row r="13" ht="21.95" customHeight="1" spans="1:7">
      <c r="A13" s="11" t="s">
        <v>23</v>
      </c>
      <c r="B13" s="12">
        <f>'19年1月  '!B13+'19年2月   '!B13+'19年3月  '!B13+'19年4月  '!B13+'19年5月'!B13+'19年6月'!B13+'19年7月'!B13+'19年8月'!B13+'19年9月'!B13+'19年10月'!B13+'19年11月'!B13+'19年12月 '!B13</f>
        <v>655.306</v>
      </c>
      <c r="C13" s="12">
        <f>'19年1月  '!C13+'19年2月   '!C13+'19年3月  '!C13+'19年4月  '!C13+'19年5月'!C13+'19年6月'!C13+'19年7月'!C13+'19年8月'!C13+'19年9月'!C13+'19年10月'!C13+'19年11月'!C13+'19年12月 '!C13</f>
        <v>759.893</v>
      </c>
      <c r="D13" s="13" t="s">
        <v>11</v>
      </c>
      <c r="E13" s="13" t="s">
        <v>11</v>
      </c>
      <c r="F13" s="14">
        <v>257.589</v>
      </c>
      <c r="G13" s="14">
        <f t="shared" si="0"/>
        <v>153.002</v>
      </c>
    </row>
    <row r="14" ht="21.95" customHeight="1" spans="1:7">
      <c r="A14" s="11" t="s">
        <v>24</v>
      </c>
      <c r="B14" s="12">
        <f>'19年1月  '!B14+'19年2月   '!B14+'19年3月  '!B14+'19年4月  '!B14+'19年5月'!B14+'19年6月'!B14+'19年7月'!B14+'19年8月'!B14+'19年9月'!B14+'19年10月'!B14+'19年11月'!B14+'19年12月 '!B14</f>
        <v>0</v>
      </c>
      <c r="C14" s="12">
        <f>'19年1月  '!C14+'19年2月   '!C14+'19年3月  '!C14+'19年4月  '!C14+'19年5月'!C14+'19年6月'!C14+'19年7月'!C14+'19年8月'!C14+'19年9月'!C14+'19年10月'!C14+'19年11月'!C14+'19年12月 '!C14</f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f>'19年1月  '!B15+'19年2月   '!B15+'19年3月  '!B15+'19年4月  '!B15+'19年5月'!B15+'19年6月'!B15+'19年7月'!B15+'19年8月'!B15+'19年9月'!B15+'19年10月'!B15+'19年11月'!B15+'19年12月 '!B15</f>
        <v>0.05</v>
      </c>
      <c r="C15" s="12">
        <f>'19年1月  '!C15+'19年2月   '!C15+'19年3月  '!C15+'19年4月  '!C15+'19年5月'!C15+'19年6月'!C15+'19年7月'!C15+'19年8月'!C15+'19年9月'!C15+'19年10月'!C15+'19年11月'!C15+'19年12月 '!C15</f>
        <v>9.67</v>
      </c>
      <c r="D15" s="13" t="s">
        <v>11</v>
      </c>
      <c r="E15" s="13" t="s">
        <v>11</v>
      </c>
      <c r="F15" s="14">
        <v>9.62</v>
      </c>
      <c r="G15" s="14">
        <f t="shared" si="0"/>
        <v>0</v>
      </c>
    </row>
    <row r="16" ht="21.95" customHeight="1" spans="1:7">
      <c r="A16" s="11" t="s">
        <v>26</v>
      </c>
      <c r="B16" s="12">
        <f>'19年1月  '!B16+'19年2月   '!B16+'19年3月  '!B16+'19年4月  '!B16+'19年5月'!B16+'19年6月'!B16+'19年7月'!B16+'19年8月'!B16+'19年9月'!B16+'19年10月'!B16+'19年11月'!B16+'19年12月 '!B16</f>
        <v>5.56</v>
      </c>
      <c r="C16" s="12">
        <f>'19年1月  '!C16+'19年2月   '!C16+'19年3月  '!C16+'19年4月  '!C16+'19年5月'!C16+'19年6月'!C16+'19年7月'!C16+'19年8月'!C16+'19年9月'!C16+'19年10月'!C16+'19年11月'!C16+'19年12月 '!C16</f>
        <v>36.58</v>
      </c>
      <c r="D16" s="13" t="s">
        <v>11</v>
      </c>
      <c r="E16" s="13" t="s">
        <v>11</v>
      </c>
      <c r="F16" s="14">
        <v>36.58</v>
      </c>
      <c r="G16" s="14">
        <f t="shared" si="0"/>
        <v>5.56</v>
      </c>
    </row>
    <row r="17" ht="21.95" customHeight="1" spans="1:7">
      <c r="A17" s="11" t="s">
        <v>27</v>
      </c>
      <c r="B17" s="12">
        <f>'19年1月  '!B17+'19年2月   '!B17+'19年3月  '!B17+'19年4月  '!B17+'19年5月'!B17+'19年6月'!B17+'19年7月'!B17+'19年8月'!B17+'19年9月'!B17+'19年10月'!B17+'19年11月'!B17+'19年12月 '!B17</f>
        <v>617.0463</v>
      </c>
      <c r="C17" s="12">
        <f>'19年1月  '!C17+'19年2月   '!C17+'19年3月  '!C17+'19年4月  '!C17+'19年5月'!C17+'19年6月'!C17+'19年7月'!C17+'19年8月'!C17+'19年9月'!C17+'19年10月'!C17+'19年11月'!C17+'19年12月 '!C17</f>
        <v>476.0263</v>
      </c>
      <c r="D17" s="13" t="s">
        <v>11</v>
      </c>
      <c r="E17" s="13" t="s">
        <v>11</v>
      </c>
      <c r="F17" s="14">
        <v>84.9</v>
      </c>
      <c r="G17" s="14">
        <f t="shared" si="0"/>
        <v>225.92</v>
      </c>
    </row>
    <row r="18" ht="21.95" customHeight="1" spans="1:7">
      <c r="A18" s="11" t="s">
        <v>28</v>
      </c>
      <c r="B18" s="12">
        <f>'19年1月  '!B18+'19年2月   '!B18+'19年3月  '!B18+'19年4月  '!B18+'19年5月'!B18+'19年6月'!B18+'19年7月'!B18+'19年8月'!B18+'19年9月'!B18+'19年10月'!B18+'19年11月'!B18+'19年12月 '!B18</f>
        <v>1443.6817</v>
      </c>
      <c r="C18" s="12">
        <f>'19年1月  '!C18+'19年2月   '!C18+'19年3月  '!C18+'19年4月  '!C18+'19年5月'!C18+'19年6月'!C18+'19年7月'!C18+'19年8月'!C18+'19年9月'!C18+'19年10月'!C18+'19年11月'!C18+'19年12月 '!C18</f>
        <v>1331.9737</v>
      </c>
      <c r="D18" s="13" t="s">
        <v>29</v>
      </c>
      <c r="E18" s="13" t="s">
        <v>16</v>
      </c>
      <c r="F18" s="14">
        <v>193.8646</v>
      </c>
      <c r="G18" s="14">
        <f t="shared" si="0"/>
        <v>305.5726</v>
      </c>
    </row>
    <row r="19" ht="21.95" customHeight="1" spans="1:7">
      <c r="A19" s="11" t="s">
        <v>30</v>
      </c>
      <c r="B19" s="12">
        <f>'19年1月  '!B19+'19年2月   '!B19+'19年3月  '!B19+'19年4月  '!B19+'19年5月'!B19+'19年6月'!B19+'19年7月'!B19+'19年8月'!B19+'19年9月'!B19+'19年10月'!B19+'19年11月'!B19+'19年12月 '!B19</f>
        <v>0</v>
      </c>
      <c r="C19" s="12">
        <f>'19年1月  '!C19+'19年2月   '!C19+'19年3月  '!C19+'19年4月  '!C19+'19年5月'!C19+'19年6月'!C19+'19年7月'!C19+'19年8月'!C19+'19年9月'!C19+'19年10月'!C19+'19年11月'!C19+'19年12月 '!C19</f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8959.8514</v>
      </c>
      <c r="C20" s="16">
        <f t="shared" si="1"/>
        <v>8531.9376</v>
      </c>
      <c r="D20" s="13" t="s">
        <v>11</v>
      </c>
      <c r="E20" s="13" t="s">
        <v>11</v>
      </c>
      <c r="F20" s="161">
        <v>2031.9863</v>
      </c>
      <c r="G20" s="14">
        <f t="shared" si="1"/>
        <v>2459.9001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zoomScale="115" zoomScaleNormal="115" workbookViewId="0">
      <selection activeCell="N16" sqref="N16"/>
    </sheetView>
  </sheetViews>
  <sheetFormatPr defaultColWidth="9" defaultRowHeight="13.5"/>
  <cols>
    <col min="1" max="1" width="10.775" style="2" customWidth="1"/>
    <col min="2" max="2" width="17.6333333333333" style="2" customWidth="1"/>
    <col min="3" max="3" width="15.9333333333333" style="2" customWidth="1"/>
    <col min="4" max="5" width="15.65" style="2" customWidth="1"/>
    <col min="6" max="7" width="10.775" style="2" customWidth="1"/>
    <col min="8" max="9" width="17.6333333333333" style="2" customWidth="1"/>
    <col min="10" max="11" width="12.6333333333333" style="2" customWidth="1"/>
    <col min="12" max="16384" width="9" style="2"/>
  </cols>
  <sheetData>
    <row r="1" ht="22.5" customHeight="1" spans="1:9">
      <c r="A1" s="3" t="s">
        <v>65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17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22"/>
      <c r="M2" s="22"/>
      <c r="N2" s="22"/>
      <c r="O2" s="23"/>
      <c r="P2" s="24"/>
      <c r="Q2" s="25"/>
    </row>
    <row r="3" ht="14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19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1.95" customHeight="1" spans="1:9">
      <c r="A5" s="11" t="s">
        <v>10</v>
      </c>
      <c r="B5" s="12">
        <v>26.9371</v>
      </c>
      <c r="C5" s="12">
        <v>2.6</v>
      </c>
      <c r="D5" s="12">
        <v>28.4496</v>
      </c>
      <c r="E5" s="12">
        <f>C5+D5</f>
        <v>31.0496</v>
      </c>
      <c r="F5" s="13" t="s">
        <v>11</v>
      </c>
      <c r="G5" s="13" t="s">
        <v>11</v>
      </c>
      <c r="H5" s="14">
        <v>86.5711</v>
      </c>
      <c r="I5" s="14">
        <f>H5+B5-E5</f>
        <v>82.4586</v>
      </c>
    </row>
    <row r="6" ht="21.95" customHeight="1" spans="1:9">
      <c r="A6" s="11" t="s">
        <v>12</v>
      </c>
      <c r="B6" s="12">
        <v>0.0117</v>
      </c>
      <c r="C6" s="12">
        <v>5.2</v>
      </c>
      <c r="D6" s="12">
        <v>1.4987</v>
      </c>
      <c r="E6" s="12">
        <f t="shared" ref="E6:E22" si="0">C6+D6</f>
        <v>6.6987</v>
      </c>
      <c r="F6" s="13" t="s">
        <v>11</v>
      </c>
      <c r="G6" s="13" t="s">
        <v>11</v>
      </c>
      <c r="H6" s="14">
        <v>12.9053</v>
      </c>
      <c r="I6" s="14">
        <f t="shared" ref="I6:I21" si="1">H6+B6-E6</f>
        <v>6.2183</v>
      </c>
    </row>
    <row r="7" ht="21.95" customHeight="1" spans="1:9">
      <c r="A7" s="11" t="s">
        <v>13</v>
      </c>
      <c r="B7" s="12">
        <v>100.18</v>
      </c>
      <c r="C7" s="12">
        <v>10.73</v>
      </c>
      <c r="D7" s="12">
        <v>14</v>
      </c>
      <c r="E7" s="12">
        <f t="shared" si="0"/>
        <v>24.73</v>
      </c>
      <c r="F7" s="13" t="s">
        <v>11</v>
      </c>
      <c r="G7" s="13" t="s">
        <v>11</v>
      </c>
      <c r="H7" s="14">
        <v>328.18</v>
      </c>
      <c r="I7" s="14">
        <f t="shared" si="1"/>
        <v>403.63</v>
      </c>
    </row>
    <row r="8" ht="21.95" customHeight="1" spans="1:9">
      <c r="A8" s="11" t="s">
        <v>14</v>
      </c>
      <c r="B8" s="12">
        <v>51.032</v>
      </c>
      <c r="C8" s="12">
        <v>7.136</v>
      </c>
      <c r="D8" s="12">
        <v>65.003</v>
      </c>
      <c r="E8" s="12">
        <f t="shared" si="0"/>
        <v>72.139</v>
      </c>
      <c r="F8" s="13" t="s">
        <v>15</v>
      </c>
      <c r="G8" s="13" t="s">
        <v>16</v>
      </c>
      <c r="H8" s="14">
        <v>268.9716</v>
      </c>
      <c r="I8" s="14">
        <f t="shared" si="1"/>
        <v>247.8646</v>
      </c>
    </row>
    <row r="9" ht="21.95" customHeight="1" spans="1:9">
      <c r="A9" s="11" t="s">
        <v>17</v>
      </c>
      <c r="B9" s="12">
        <v>272.171</v>
      </c>
      <c r="C9" s="12">
        <v>2.014</v>
      </c>
      <c r="D9" s="12">
        <v>57.475</v>
      </c>
      <c r="E9" s="12">
        <f t="shared" si="0"/>
        <v>59.489</v>
      </c>
      <c r="F9" s="13" t="s">
        <v>11</v>
      </c>
      <c r="G9" s="13" t="s">
        <v>11</v>
      </c>
      <c r="H9" s="14">
        <v>126.665</v>
      </c>
      <c r="I9" s="14">
        <f t="shared" si="1"/>
        <v>339.347</v>
      </c>
    </row>
    <row r="10" ht="21.95" customHeight="1" spans="1:9">
      <c r="A10" s="11" t="s">
        <v>18</v>
      </c>
      <c r="B10" s="12">
        <v>1.7861</v>
      </c>
      <c r="C10" s="12">
        <v>0.37</v>
      </c>
      <c r="D10" s="12">
        <v>9.69</v>
      </c>
      <c r="E10" s="12">
        <f t="shared" si="0"/>
        <v>10.06</v>
      </c>
      <c r="F10" s="13" t="s">
        <v>11</v>
      </c>
      <c r="G10" s="13" t="s">
        <v>11</v>
      </c>
      <c r="H10" s="14">
        <v>19.0685</v>
      </c>
      <c r="I10" s="14">
        <f t="shared" si="1"/>
        <v>10.7946</v>
      </c>
    </row>
    <row r="11" ht="21.95" customHeight="1" spans="1:9">
      <c r="A11" s="11" t="s">
        <v>19</v>
      </c>
      <c r="B11" s="12">
        <v>145.9</v>
      </c>
      <c r="C11" s="12">
        <v>69.48</v>
      </c>
      <c r="D11" s="12">
        <v>243.17</v>
      </c>
      <c r="E11" s="12">
        <f t="shared" si="0"/>
        <v>312.65</v>
      </c>
      <c r="F11" s="13" t="s">
        <v>20</v>
      </c>
      <c r="G11" s="13" t="s">
        <v>21</v>
      </c>
      <c r="H11" s="14">
        <v>713.62</v>
      </c>
      <c r="I11" s="14">
        <f t="shared" si="1"/>
        <v>546.87</v>
      </c>
    </row>
    <row r="12" ht="21.95" customHeight="1" spans="1:9">
      <c r="A12" s="11" t="s">
        <v>22</v>
      </c>
      <c r="B12" s="12">
        <v>64.9191</v>
      </c>
      <c r="C12" s="12">
        <v>38.052</v>
      </c>
      <c r="D12" s="12">
        <v>91.443</v>
      </c>
      <c r="E12" s="12">
        <f t="shared" si="0"/>
        <v>129.495</v>
      </c>
      <c r="F12" s="13" t="s">
        <v>15</v>
      </c>
      <c r="G12" s="13" t="s">
        <v>16</v>
      </c>
      <c r="H12" s="14">
        <v>213.864</v>
      </c>
      <c r="I12" s="14">
        <f t="shared" si="1"/>
        <v>149.2881</v>
      </c>
    </row>
    <row r="13" ht="21.95" customHeight="1" spans="1:9">
      <c r="A13" s="11" t="s">
        <v>23</v>
      </c>
      <c r="B13" s="12">
        <v>6.921</v>
      </c>
      <c r="C13" s="12">
        <v>21.7505</v>
      </c>
      <c r="D13" s="12">
        <v>20.8941</v>
      </c>
      <c r="E13" s="12">
        <f t="shared" si="0"/>
        <v>42.6446</v>
      </c>
      <c r="F13" s="13" t="s">
        <v>11</v>
      </c>
      <c r="G13" s="13" t="s">
        <v>11</v>
      </c>
      <c r="H13" s="14">
        <v>153.002</v>
      </c>
      <c r="I13" s="14">
        <f t="shared" si="1"/>
        <v>117.2784</v>
      </c>
    </row>
    <row r="14" ht="21.95" customHeight="1" spans="1:9">
      <c r="A14" s="11" t="s">
        <v>68</v>
      </c>
      <c r="B14" s="12">
        <v>0</v>
      </c>
      <c r="C14" s="12" t="s">
        <v>69</v>
      </c>
      <c r="D14" s="12">
        <v>0</v>
      </c>
      <c r="E14" s="12">
        <v>0</v>
      </c>
      <c r="F14" s="13"/>
      <c r="G14" s="13"/>
      <c r="H14" s="14">
        <v>0</v>
      </c>
      <c r="I14" s="14">
        <f t="shared" si="1"/>
        <v>0</v>
      </c>
    </row>
    <row r="15" ht="21.95" customHeight="1" spans="1:9">
      <c r="A15" s="11" t="s">
        <v>70</v>
      </c>
      <c r="B15" s="12">
        <v>0</v>
      </c>
      <c r="C15" s="12" t="s">
        <v>69</v>
      </c>
      <c r="D15" s="12">
        <v>0</v>
      </c>
      <c r="E15" s="12">
        <v>0</v>
      </c>
      <c r="F15" s="13"/>
      <c r="G15" s="13"/>
      <c r="H15" s="14">
        <v>0</v>
      </c>
      <c r="I15" s="14">
        <f t="shared" si="1"/>
        <v>0</v>
      </c>
    </row>
    <row r="16" ht="21.95" customHeight="1" spans="1:9">
      <c r="A16" s="11" t="s">
        <v>24</v>
      </c>
      <c r="B16" s="12">
        <v>0</v>
      </c>
      <c r="C16" s="12">
        <v>0</v>
      </c>
      <c r="D16" s="12">
        <v>0</v>
      </c>
      <c r="E16" s="12">
        <f t="shared" si="0"/>
        <v>0</v>
      </c>
      <c r="F16" s="13" t="s">
        <v>11</v>
      </c>
      <c r="G16" s="13" t="s">
        <v>11</v>
      </c>
      <c r="H16" s="14">
        <v>0</v>
      </c>
      <c r="I16" s="14">
        <f t="shared" si="1"/>
        <v>0</v>
      </c>
    </row>
    <row r="17" ht="21.95" customHeight="1" spans="1:9">
      <c r="A17" s="11" t="s">
        <v>25</v>
      </c>
      <c r="B17" s="12">
        <v>0</v>
      </c>
      <c r="C17" s="12">
        <v>0</v>
      </c>
      <c r="D17" s="12">
        <v>0</v>
      </c>
      <c r="E17" s="12">
        <f t="shared" si="0"/>
        <v>0</v>
      </c>
      <c r="F17" s="13" t="s">
        <v>11</v>
      </c>
      <c r="G17" s="13" t="s">
        <v>11</v>
      </c>
      <c r="H17" s="14">
        <v>7.07767178198537e-16</v>
      </c>
      <c r="I17" s="14">
        <f t="shared" si="1"/>
        <v>7.07767178198537e-16</v>
      </c>
    </row>
    <row r="18" ht="21.95" customHeight="1" spans="1:9">
      <c r="A18" s="11" t="s">
        <v>26</v>
      </c>
      <c r="B18" s="12">
        <v>0</v>
      </c>
      <c r="C18" s="12">
        <v>0</v>
      </c>
      <c r="D18" s="12">
        <v>0</v>
      </c>
      <c r="E18" s="12">
        <f t="shared" si="0"/>
        <v>0</v>
      </c>
      <c r="F18" s="13" t="s">
        <v>11</v>
      </c>
      <c r="G18" s="13" t="s">
        <v>11</v>
      </c>
      <c r="H18" s="14">
        <v>5.56</v>
      </c>
      <c r="I18" s="14">
        <f t="shared" si="1"/>
        <v>5.56</v>
      </c>
    </row>
    <row r="19" ht="21.95" customHeight="1" spans="1:9">
      <c r="A19" s="11" t="s">
        <v>27</v>
      </c>
      <c r="B19" s="12">
        <v>11.59</v>
      </c>
      <c r="C19" s="12">
        <v>16.82</v>
      </c>
      <c r="D19" s="12">
        <v>94.16</v>
      </c>
      <c r="E19" s="12">
        <f t="shared" si="0"/>
        <v>110.98</v>
      </c>
      <c r="F19" s="13" t="s">
        <v>11</v>
      </c>
      <c r="G19" s="13" t="s">
        <v>11</v>
      </c>
      <c r="H19" s="14">
        <v>225.92</v>
      </c>
      <c r="I19" s="14">
        <f t="shared" si="1"/>
        <v>126.53</v>
      </c>
    </row>
    <row r="20" ht="21.95" customHeight="1" spans="1:9">
      <c r="A20" s="11" t="s">
        <v>28</v>
      </c>
      <c r="B20" s="12">
        <v>68.2445</v>
      </c>
      <c r="C20" s="12">
        <v>32.2454</v>
      </c>
      <c r="D20" s="12">
        <v>121.1623</v>
      </c>
      <c r="E20" s="12">
        <f t="shared" si="0"/>
        <v>153.4077</v>
      </c>
      <c r="F20" s="13" t="s">
        <v>29</v>
      </c>
      <c r="G20" s="13" t="s">
        <v>16</v>
      </c>
      <c r="H20" s="14">
        <v>305.5726</v>
      </c>
      <c r="I20" s="14">
        <f t="shared" si="1"/>
        <v>220.4094</v>
      </c>
    </row>
    <row r="21" ht="21.95" customHeight="1" spans="1:9">
      <c r="A21" s="11" t="s">
        <v>30</v>
      </c>
      <c r="B21" s="12">
        <v>0</v>
      </c>
      <c r="C21" s="12">
        <v>0</v>
      </c>
      <c r="D21" s="12">
        <v>0</v>
      </c>
      <c r="E21" s="12">
        <f t="shared" si="0"/>
        <v>0</v>
      </c>
      <c r="F21" s="13" t="s">
        <v>11</v>
      </c>
      <c r="G21" s="13" t="s">
        <v>11</v>
      </c>
      <c r="H21" s="14">
        <v>0</v>
      </c>
      <c r="I21" s="14">
        <f t="shared" si="1"/>
        <v>0</v>
      </c>
    </row>
    <row r="22" ht="21.95" customHeight="1" spans="1:10">
      <c r="A22" s="15" t="s">
        <v>31</v>
      </c>
      <c r="B22" s="16">
        <f>SUM(B5:B21)</f>
        <v>749.6925</v>
      </c>
      <c r="C22" s="16">
        <f>SUM(C5:C21)</f>
        <v>206.3979</v>
      </c>
      <c r="D22" s="16">
        <f>SUM(D5:D21)</f>
        <v>746.9457</v>
      </c>
      <c r="E22" s="12">
        <f t="shared" si="0"/>
        <v>953.3436</v>
      </c>
      <c r="F22" s="13" t="s">
        <v>11</v>
      </c>
      <c r="G22" s="13" t="s">
        <v>11</v>
      </c>
      <c r="H22" s="161">
        <v>2459.9001</v>
      </c>
      <c r="I22" s="14">
        <f>SUM(I5:I21)</f>
        <v>2256.249</v>
      </c>
      <c r="J22" s="162"/>
    </row>
    <row r="23" ht="21.9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1.9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1">
    <mergeCell ref="A1:I1"/>
    <mergeCell ref="A2:G2"/>
    <mergeCell ref="L2:N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zoomScale="115" zoomScaleNormal="115" topLeftCell="A10" workbookViewId="0">
      <selection activeCell="N16" sqref="N16"/>
    </sheetView>
  </sheetViews>
  <sheetFormatPr defaultColWidth="9" defaultRowHeight="13.5"/>
  <cols>
    <col min="1" max="1" width="10.775" style="2" customWidth="1"/>
    <col min="2" max="2" width="17.6333333333333" style="2" customWidth="1"/>
    <col min="3" max="3" width="15.9333333333333" style="2" customWidth="1"/>
    <col min="4" max="5" width="15.65" style="2" customWidth="1"/>
    <col min="6" max="7" width="10.775" style="2" customWidth="1"/>
    <col min="8" max="9" width="17.6333333333333" style="2" customWidth="1"/>
    <col min="10" max="11" width="12.6333333333333" style="2" customWidth="1"/>
    <col min="12" max="16384" width="9" style="2"/>
  </cols>
  <sheetData>
    <row r="1" ht="22.5" customHeight="1" spans="1:9">
      <c r="A1" s="3" t="s">
        <v>71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17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22"/>
      <c r="M2" s="22"/>
      <c r="N2" s="22"/>
      <c r="O2" s="23"/>
      <c r="P2" s="24"/>
      <c r="Q2" s="25"/>
    </row>
    <row r="3" ht="14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19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1.95" customHeight="1" spans="1:9">
      <c r="A5" s="11" t="s">
        <v>10</v>
      </c>
      <c r="B5" s="12">
        <v>0</v>
      </c>
      <c r="C5" s="12">
        <v>0</v>
      </c>
      <c r="D5" s="12">
        <v>0</v>
      </c>
      <c r="E5" s="12">
        <f t="shared" ref="E5:E13" si="0">C5+D5</f>
        <v>0</v>
      </c>
      <c r="F5" s="13" t="s">
        <v>11</v>
      </c>
      <c r="G5" s="13" t="s">
        <v>11</v>
      </c>
      <c r="H5" s="14">
        <v>82.4586</v>
      </c>
      <c r="I5" s="14">
        <f t="shared" ref="I5:I21" si="1">H5+B5-E5</f>
        <v>82.4586</v>
      </c>
    </row>
    <row r="6" ht="21.95" customHeight="1" spans="1:9">
      <c r="A6" s="11" t="s">
        <v>12</v>
      </c>
      <c r="B6" s="12">
        <v>0</v>
      </c>
      <c r="C6" s="12">
        <v>0</v>
      </c>
      <c r="D6" s="12">
        <v>0</v>
      </c>
      <c r="E6" s="12">
        <f t="shared" si="0"/>
        <v>0</v>
      </c>
      <c r="F6" s="13" t="s">
        <v>11</v>
      </c>
      <c r="G6" s="13" t="s">
        <v>11</v>
      </c>
      <c r="H6" s="14">
        <v>6.2183</v>
      </c>
      <c r="I6" s="14">
        <f t="shared" si="1"/>
        <v>6.2183</v>
      </c>
    </row>
    <row r="7" ht="21.95" customHeight="1" spans="1:9">
      <c r="A7" s="11" t="s">
        <v>13</v>
      </c>
      <c r="B7" s="12">
        <v>0</v>
      </c>
      <c r="C7" s="12">
        <v>0</v>
      </c>
      <c r="D7" s="12">
        <v>14.52</v>
      </c>
      <c r="E7" s="12">
        <f t="shared" si="0"/>
        <v>14.52</v>
      </c>
      <c r="F7" s="13" t="s">
        <v>11</v>
      </c>
      <c r="G7" s="13" t="s">
        <v>11</v>
      </c>
      <c r="H7" s="14">
        <v>403.63</v>
      </c>
      <c r="I7" s="14">
        <f t="shared" si="1"/>
        <v>389.11</v>
      </c>
    </row>
    <row r="8" ht="21.95" customHeight="1" spans="1:9">
      <c r="A8" s="11" t="s">
        <v>14</v>
      </c>
      <c r="B8" s="12">
        <v>0</v>
      </c>
      <c r="C8" s="12">
        <v>0</v>
      </c>
      <c r="D8" s="12">
        <v>0.9</v>
      </c>
      <c r="E8" s="12">
        <f t="shared" si="0"/>
        <v>0.9</v>
      </c>
      <c r="F8" s="13" t="s">
        <v>15</v>
      </c>
      <c r="G8" s="13" t="s">
        <v>16</v>
      </c>
      <c r="H8" s="14">
        <v>247.8646</v>
      </c>
      <c r="I8" s="14">
        <f t="shared" si="1"/>
        <v>246.9646</v>
      </c>
    </row>
    <row r="9" ht="21.95" customHeight="1" spans="1:9">
      <c r="A9" s="11" t="s">
        <v>17</v>
      </c>
      <c r="B9" s="12">
        <v>23.56</v>
      </c>
      <c r="C9" s="12">
        <v>0</v>
      </c>
      <c r="D9" s="12">
        <v>13.44</v>
      </c>
      <c r="E9" s="12">
        <f t="shared" si="0"/>
        <v>13.44</v>
      </c>
      <c r="F9" s="13" t="s">
        <v>11</v>
      </c>
      <c r="G9" s="13" t="s">
        <v>11</v>
      </c>
      <c r="H9" s="14">
        <v>339.347</v>
      </c>
      <c r="I9" s="14">
        <f t="shared" si="1"/>
        <v>349.467</v>
      </c>
    </row>
    <row r="10" ht="21.95" customHeight="1" spans="1:9">
      <c r="A10" s="11" t="s">
        <v>18</v>
      </c>
      <c r="B10" s="12">
        <v>0</v>
      </c>
      <c r="C10" s="12">
        <v>0</v>
      </c>
      <c r="D10" s="12">
        <v>0.9</v>
      </c>
      <c r="E10" s="12">
        <f t="shared" si="0"/>
        <v>0.9</v>
      </c>
      <c r="F10" s="13" t="s">
        <v>11</v>
      </c>
      <c r="G10" s="13" t="s">
        <v>11</v>
      </c>
      <c r="H10" s="14">
        <v>10.7946</v>
      </c>
      <c r="I10" s="14">
        <f t="shared" si="1"/>
        <v>9.8946</v>
      </c>
    </row>
    <row r="11" ht="21.95" customHeight="1" spans="1:9">
      <c r="A11" s="11" t="s">
        <v>19</v>
      </c>
      <c r="B11" s="12">
        <v>112.735</v>
      </c>
      <c r="C11" s="12">
        <v>0</v>
      </c>
      <c r="D11" s="12">
        <v>35.21</v>
      </c>
      <c r="E11" s="12">
        <f t="shared" si="0"/>
        <v>35.21</v>
      </c>
      <c r="F11" s="13" t="s">
        <v>20</v>
      </c>
      <c r="G11" s="13" t="s">
        <v>21</v>
      </c>
      <c r="H11" s="14">
        <v>546.87</v>
      </c>
      <c r="I11" s="14">
        <f t="shared" si="1"/>
        <v>624.395</v>
      </c>
    </row>
    <row r="12" ht="21.95" customHeight="1" spans="1:9">
      <c r="A12" s="11" t="s">
        <v>22</v>
      </c>
      <c r="B12" s="12">
        <v>0</v>
      </c>
      <c r="C12" s="12">
        <v>0</v>
      </c>
      <c r="D12" s="12">
        <v>5.816</v>
      </c>
      <c r="E12" s="12">
        <f t="shared" si="0"/>
        <v>5.816</v>
      </c>
      <c r="F12" s="13" t="s">
        <v>15</v>
      </c>
      <c r="G12" s="13" t="s">
        <v>16</v>
      </c>
      <c r="H12" s="14">
        <v>149.2881</v>
      </c>
      <c r="I12" s="14">
        <f t="shared" si="1"/>
        <v>143.4721</v>
      </c>
    </row>
    <row r="13" ht="21.95" customHeight="1" spans="1:9">
      <c r="A13" s="11" t="s">
        <v>23</v>
      </c>
      <c r="B13" s="12">
        <v>0</v>
      </c>
      <c r="C13" s="12">
        <v>0</v>
      </c>
      <c r="D13" s="12">
        <v>0.3</v>
      </c>
      <c r="E13" s="12">
        <f t="shared" si="0"/>
        <v>0.3</v>
      </c>
      <c r="F13" s="13" t="s">
        <v>11</v>
      </c>
      <c r="G13" s="13" t="s">
        <v>11</v>
      </c>
      <c r="H13" s="14">
        <v>117.2784</v>
      </c>
      <c r="I13" s="14">
        <f t="shared" si="1"/>
        <v>116.9784</v>
      </c>
    </row>
    <row r="14" ht="21.95" customHeight="1" spans="1:9">
      <c r="A14" s="11" t="s">
        <v>68</v>
      </c>
      <c r="B14" s="12">
        <v>0</v>
      </c>
      <c r="C14" s="12">
        <v>0</v>
      </c>
      <c r="D14" s="12">
        <v>0</v>
      </c>
      <c r="E14" s="12">
        <v>0</v>
      </c>
      <c r="F14" s="13"/>
      <c r="G14" s="13"/>
      <c r="H14" s="14">
        <v>0</v>
      </c>
      <c r="I14" s="14">
        <f t="shared" si="1"/>
        <v>0</v>
      </c>
    </row>
    <row r="15" ht="21.95" customHeight="1" spans="1:9">
      <c r="A15" s="11" t="s">
        <v>70</v>
      </c>
      <c r="B15" s="12">
        <v>0</v>
      </c>
      <c r="C15" s="12">
        <v>0</v>
      </c>
      <c r="D15" s="12">
        <v>0</v>
      </c>
      <c r="E15" s="12">
        <v>0</v>
      </c>
      <c r="F15" s="13"/>
      <c r="G15" s="13"/>
      <c r="H15" s="14">
        <v>0</v>
      </c>
      <c r="I15" s="14">
        <f t="shared" si="1"/>
        <v>0</v>
      </c>
    </row>
    <row r="16" ht="21.95" customHeight="1" spans="1:9">
      <c r="A16" s="11" t="s">
        <v>24</v>
      </c>
      <c r="B16" s="12">
        <v>0</v>
      </c>
      <c r="C16" s="12">
        <v>0</v>
      </c>
      <c r="D16" s="12">
        <v>0</v>
      </c>
      <c r="E16" s="12">
        <f t="shared" ref="E16:E22" si="2">C16+D16</f>
        <v>0</v>
      </c>
      <c r="F16" s="13" t="s">
        <v>11</v>
      </c>
      <c r="G16" s="13" t="s">
        <v>11</v>
      </c>
      <c r="H16" s="14">
        <v>0</v>
      </c>
      <c r="I16" s="14">
        <f t="shared" si="1"/>
        <v>0</v>
      </c>
    </row>
    <row r="17" ht="21.95" customHeight="1" spans="1:9">
      <c r="A17" s="11" t="s">
        <v>25</v>
      </c>
      <c r="B17" s="12">
        <v>0</v>
      </c>
      <c r="C17" s="12">
        <v>0</v>
      </c>
      <c r="D17" s="12">
        <v>0</v>
      </c>
      <c r="E17" s="12">
        <f t="shared" si="2"/>
        <v>0</v>
      </c>
      <c r="F17" s="13" t="s">
        <v>11</v>
      </c>
      <c r="G17" s="13" t="s">
        <v>11</v>
      </c>
      <c r="H17" s="14">
        <v>7.07767178198537e-16</v>
      </c>
      <c r="I17" s="14">
        <f t="shared" si="1"/>
        <v>7.07767178198537e-16</v>
      </c>
    </row>
    <row r="18" ht="21.95" customHeight="1" spans="1:9">
      <c r="A18" s="11" t="s">
        <v>26</v>
      </c>
      <c r="B18" s="12">
        <v>0</v>
      </c>
      <c r="C18" s="12">
        <v>0</v>
      </c>
      <c r="D18" s="12">
        <v>0</v>
      </c>
      <c r="E18" s="12">
        <f t="shared" si="2"/>
        <v>0</v>
      </c>
      <c r="F18" s="13" t="s">
        <v>11</v>
      </c>
      <c r="G18" s="13" t="s">
        <v>11</v>
      </c>
      <c r="H18" s="14">
        <v>5.56</v>
      </c>
      <c r="I18" s="14">
        <f t="shared" si="1"/>
        <v>5.56</v>
      </c>
    </row>
    <row r="19" ht="21.95" customHeight="1" spans="1:9">
      <c r="A19" s="11" t="s">
        <v>27</v>
      </c>
      <c r="B19" s="12">
        <v>30.34</v>
      </c>
      <c r="C19" s="12">
        <v>0</v>
      </c>
      <c r="D19" s="12">
        <v>0</v>
      </c>
      <c r="E19" s="12">
        <f t="shared" si="2"/>
        <v>0</v>
      </c>
      <c r="F19" s="13" t="s">
        <v>11</v>
      </c>
      <c r="G19" s="13" t="s">
        <v>11</v>
      </c>
      <c r="H19" s="14">
        <v>126.53</v>
      </c>
      <c r="I19" s="14">
        <f t="shared" si="1"/>
        <v>156.87</v>
      </c>
    </row>
    <row r="20" ht="21.95" customHeight="1" spans="1:9">
      <c r="A20" s="11" t="s">
        <v>28</v>
      </c>
      <c r="B20" s="12">
        <v>0</v>
      </c>
      <c r="C20" s="12">
        <v>0</v>
      </c>
      <c r="D20" s="12">
        <v>8.716</v>
      </c>
      <c r="E20" s="12">
        <f t="shared" si="2"/>
        <v>8.716</v>
      </c>
      <c r="F20" s="13" t="s">
        <v>29</v>
      </c>
      <c r="G20" s="13" t="s">
        <v>16</v>
      </c>
      <c r="H20" s="14">
        <v>220.4094</v>
      </c>
      <c r="I20" s="14">
        <f t="shared" si="1"/>
        <v>211.6934</v>
      </c>
    </row>
    <row r="21" ht="21.95" customHeight="1" spans="1:9">
      <c r="A21" s="11" t="s">
        <v>30</v>
      </c>
      <c r="B21" s="12">
        <v>0</v>
      </c>
      <c r="C21" s="12">
        <v>0</v>
      </c>
      <c r="D21" s="12">
        <v>0</v>
      </c>
      <c r="E21" s="12">
        <f t="shared" si="2"/>
        <v>0</v>
      </c>
      <c r="F21" s="13" t="s">
        <v>11</v>
      </c>
      <c r="G21" s="13" t="s">
        <v>11</v>
      </c>
      <c r="H21" s="14">
        <v>0</v>
      </c>
      <c r="I21" s="14">
        <f t="shared" si="1"/>
        <v>0</v>
      </c>
    </row>
    <row r="22" ht="21.95" customHeight="1" spans="1:10">
      <c r="A22" s="15" t="s">
        <v>31</v>
      </c>
      <c r="B22" s="16">
        <f>SUM(B5:B21)</f>
        <v>166.635</v>
      </c>
      <c r="C22" s="16">
        <f>SUM(C5:C21)</f>
        <v>0</v>
      </c>
      <c r="D22" s="16">
        <f>SUM(D5:D21)</f>
        <v>79.802</v>
      </c>
      <c r="E22" s="12">
        <f t="shared" si="2"/>
        <v>79.802</v>
      </c>
      <c r="F22" s="13" t="s">
        <v>11</v>
      </c>
      <c r="G22" s="13" t="s">
        <v>11</v>
      </c>
      <c r="H22" s="161">
        <f>SUM(H5:H21)</f>
        <v>2256.249</v>
      </c>
      <c r="I22" s="14">
        <f>SUM(I5:I21)</f>
        <v>2343.082</v>
      </c>
      <c r="J22" s="162"/>
    </row>
    <row r="23" ht="21.9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1.9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1">
    <mergeCell ref="A1:I1"/>
    <mergeCell ref="A2:G2"/>
    <mergeCell ref="L2:N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38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35</v>
      </c>
      <c r="G3" s="8" t="s">
        <v>36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21" t="s">
        <v>10</v>
      </c>
      <c r="B5" s="64">
        <v>23.722</v>
      </c>
      <c r="C5" s="12">
        <v>86.212</v>
      </c>
      <c r="D5" s="13" t="s">
        <v>11</v>
      </c>
      <c r="E5" s="13" t="s">
        <v>11</v>
      </c>
      <c r="F5" s="14">
        <v>111.92</v>
      </c>
      <c r="G5" s="14">
        <f>F5+B5-C5</f>
        <v>49.43</v>
      </c>
    </row>
    <row r="6" ht="21.95" customHeight="1" spans="1:7">
      <c r="A6" s="121" t="s">
        <v>12</v>
      </c>
      <c r="B6" s="64">
        <v>3.16</v>
      </c>
      <c r="C6" s="12">
        <v>0</v>
      </c>
      <c r="D6" s="13" t="s">
        <v>11</v>
      </c>
      <c r="E6" s="13" t="s">
        <v>11</v>
      </c>
      <c r="F6" s="14">
        <v>0</v>
      </c>
      <c r="G6" s="14">
        <f t="shared" ref="G6:G20" si="0">F6+B6-C6</f>
        <v>3.16</v>
      </c>
    </row>
    <row r="7" ht="21.95" customHeight="1" spans="1:7">
      <c r="A7" s="121" t="s">
        <v>13</v>
      </c>
      <c r="B7" s="64">
        <v>98.23</v>
      </c>
      <c r="C7" s="12">
        <v>78.49</v>
      </c>
      <c r="D7" s="13" t="s">
        <v>11</v>
      </c>
      <c r="E7" s="13" t="s">
        <v>11</v>
      </c>
      <c r="F7" s="14">
        <v>46.29</v>
      </c>
      <c r="G7" s="14">
        <f t="shared" si="0"/>
        <v>66.03</v>
      </c>
    </row>
    <row r="8" ht="21.95" customHeight="1" spans="1:7">
      <c r="A8" s="121" t="s">
        <v>14</v>
      </c>
      <c r="B8" s="64">
        <v>81.088</v>
      </c>
      <c r="C8" s="12">
        <v>120.38</v>
      </c>
      <c r="D8" s="13" t="s">
        <v>15</v>
      </c>
      <c r="E8" s="13" t="s">
        <v>16</v>
      </c>
      <c r="F8" s="14">
        <v>218.237</v>
      </c>
      <c r="G8" s="14">
        <f t="shared" si="0"/>
        <v>178.945</v>
      </c>
    </row>
    <row r="9" ht="21.95" customHeight="1" spans="1:7">
      <c r="A9" s="121" t="s">
        <v>17</v>
      </c>
      <c r="B9" s="64">
        <v>8.275</v>
      </c>
      <c r="C9" s="12">
        <v>20.237</v>
      </c>
      <c r="D9" s="13" t="s">
        <v>11</v>
      </c>
      <c r="E9" s="13" t="s">
        <v>11</v>
      </c>
      <c r="F9" s="14">
        <v>22.447</v>
      </c>
      <c r="G9" s="14">
        <f t="shared" si="0"/>
        <v>10.485</v>
      </c>
    </row>
    <row r="10" ht="21.95" customHeight="1" spans="1:7">
      <c r="A10" s="121" t="s">
        <v>18</v>
      </c>
      <c r="B10" s="64">
        <v>1.2</v>
      </c>
      <c r="C10" s="12">
        <v>5.2</v>
      </c>
      <c r="D10" s="13" t="s">
        <v>11</v>
      </c>
      <c r="E10" s="13" t="s">
        <v>11</v>
      </c>
      <c r="F10" s="14">
        <v>4</v>
      </c>
      <c r="G10" s="14">
        <f t="shared" si="0"/>
        <v>0</v>
      </c>
    </row>
    <row r="11" ht="21.95" customHeight="1" spans="1:7">
      <c r="A11" s="121" t="s">
        <v>19</v>
      </c>
      <c r="B11" s="64">
        <v>125.01</v>
      </c>
      <c r="C11" s="12">
        <v>450.24</v>
      </c>
      <c r="D11" s="13" t="s">
        <v>20</v>
      </c>
      <c r="E11" s="13" t="s">
        <v>21</v>
      </c>
      <c r="F11" s="14">
        <v>1094.648</v>
      </c>
      <c r="G11" s="14">
        <f t="shared" si="0"/>
        <v>769.418</v>
      </c>
    </row>
    <row r="12" ht="21.95" customHeight="1" spans="1:7">
      <c r="A12" s="121" t="s">
        <v>22</v>
      </c>
      <c r="B12" s="64">
        <v>503.725</v>
      </c>
      <c r="C12" s="12">
        <v>531.936</v>
      </c>
      <c r="D12" s="13" t="s">
        <v>15</v>
      </c>
      <c r="E12" s="13" t="s">
        <v>16</v>
      </c>
      <c r="F12" s="14">
        <v>201.278</v>
      </c>
      <c r="G12" s="14">
        <f t="shared" si="0"/>
        <v>173.067</v>
      </c>
    </row>
    <row r="13" ht="21.95" customHeight="1" spans="1:7">
      <c r="A13" s="121" t="s">
        <v>23</v>
      </c>
      <c r="B13" s="64">
        <v>95.837</v>
      </c>
      <c r="C13" s="12">
        <v>102.372</v>
      </c>
      <c r="D13" s="13" t="s">
        <v>11</v>
      </c>
      <c r="E13" s="13" t="s">
        <v>11</v>
      </c>
      <c r="F13" s="14">
        <v>305.005</v>
      </c>
      <c r="G13" s="14">
        <f t="shared" si="0"/>
        <v>298.47</v>
      </c>
    </row>
    <row r="14" ht="21.95" customHeight="1" spans="1:7">
      <c r="A14" s="121" t="s">
        <v>24</v>
      </c>
      <c r="B14" s="64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21" t="s">
        <v>25</v>
      </c>
      <c r="B15" s="64">
        <v>0</v>
      </c>
      <c r="C15" s="12">
        <v>0</v>
      </c>
      <c r="D15" s="13" t="s">
        <v>11</v>
      </c>
      <c r="E15" s="13" t="s">
        <v>11</v>
      </c>
      <c r="F15" s="14">
        <v>0</v>
      </c>
      <c r="G15" s="14">
        <f t="shared" si="0"/>
        <v>0</v>
      </c>
    </row>
    <row r="16" ht="21.95" customHeight="1" spans="1:7">
      <c r="A16" s="121" t="s">
        <v>26</v>
      </c>
      <c r="B16" s="64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21" t="s">
        <v>27</v>
      </c>
      <c r="B17" s="64">
        <v>0</v>
      </c>
      <c r="C17" s="12">
        <v>0</v>
      </c>
      <c r="D17" s="13" t="s">
        <v>11</v>
      </c>
      <c r="E17" s="13" t="s">
        <v>11</v>
      </c>
      <c r="F17" s="14">
        <v>0</v>
      </c>
      <c r="G17" s="14">
        <f t="shared" si="0"/>
        <v>0</v>
      </c>
    </row>
    <row r="18" ht="21.95" customHeight="1" spans="1:7">
      <c r="A18" s="121" t="s">
        <v>28</v>
      </c>
      <c r="B18" s="64">
        <v>77.0012</v>
      </c>
      <c r="C18" s="12">
        <v>176.0112</v>
      </c>
      <c r="D18" s="13" t="s">
        <v>29</v>
      </c>
      <c r="E18" s="13" t="s">
        <v>16</v>
      </c>
      <c r="F18" s="14">
        <v>160.1</v>
      </c>
      <c r="G18" s="14">
        <f t="shared" si="0"/>
        <v>61.09</v>
      </c>
    </row>
    <row r="19" ht="21.95" customHeight="1" spans="1:7">
      <c r="A19" s="121" t="s">
        <v>30</v>
      </c>
      <c r="B19" s="64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37</v>
      </c>
      <c r="B20" s="109">
        <f>SUM(B5:B19)</f>
        <v>1017.2482</v>
      </c>
      <c r="C20" s="161">
        <f>SUM(C5:C19)</f>
        <v>1571.0782</v>
      </c>
      <c r="D20" s="13" t="s">
        <v>11</v>
      </c>
      <c r="E20" s="13" t="s">
        <v>11</v>
      </c>
      <c r="F20" s="161">
        <f>SUM(F5:F19)</f>
        <v>2163.925</v>
      </c>
      <c r="G20" s="14">
        <f t="shared" si="0"/>
        <v>1610.095</v>
      </c>
      <c r="H20" s="162"/>
    </row>
    <row r="21" ht="21.95" customHeight="1" spans="1:7">
      <c r="A21" s="165" t="s">
        <v>32</v>
      </c>
      <c r="B21" s="165"/>
      <c r="C21" s="165"/>
      <c r="D21" s="165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zoomScale="115" zoomScaleNormal="115" topLeftCell="A13" workbookViewId="0">
      <selection activeCell="N16" sqref="N16"/>
    </sheetView>
  </sheetViews>
  <sheetFormatPr defaultColWidth="9" defaultRowHeight="13.5"/>
  <cols>
    <col min="1" max="1" width="10.775" style="2" customWidth="1"/>
    <col min="2" max="2" width="17.6333333333333" style="2" customWidth="1"/>
    <col min="3" max="3" width="15.9333333333333" style="2" customWidth="1"/>
    <col min="4" max="5" width="15.65" style="2" customWidth="1"/>
    <col min="6" max="7" width="10.775" style="2" customWidth="1"/>
    <col min="8" max="9" width="17.6333333333333" style="2" customWidth="1"/>
    <col min="10" max="11" width="12.6333333333333" style="2" customWidth="1"/>
    <col min="12" max="16384" width="9" style="2"/>
  </cols>
  <sheetData>
    <row r="1" ht="22.5" customHeight="1" spans="1:9">
      <c r="A1" s="3" t="s">
        <v>72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17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22"/>
      <c r="M2" s="22"/>
      <c r="N2" s="22"/>
      <c r="O2" s="23"/>
      <c r="P2" s="24"/>
      <c r="Q2" s="25"/>
    </row>
    <row r="3" ht="14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19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1.95" customHeight="1" spans="1:9">
      <c r="A5" s="11" t="s">
        <v>10</v>
      </c>
      <c r="B5" s="12">
        <v>7.5331</v>
      </c>
      <c r="C5" s="12">
        <v>0</v>
      </c>
      <c r="D5" s="12">
        <v>0</v>
      </c>
      <c r="E5" s="12">
        <f>C5+D5</f>
        <v>0</v>
      </c>
      <c r="F5" s="13" t="s">
        <v>11</v>
      </c>
      <c r="G5" s="13" t="s">
        <v>11</v>
      </c>
      <c r="H5" s="14">
        <v>82.4586</v>
      </c>
      <c r="I5" s="14">
        <f t="shared" ref="I5:I21" si="0">H5+B5-E5</f>
        <v>89.9917</v>
      </c>
    </row>
    <row r="6" ht="21.95" customHeight="1" spans="1:9">
      <c r="A6" s="11" t="s">
        <v>12</v>
      </c>
      <c r="B6" s="12">
        <v>4.957</v>
      </c>
      <c r="C6" s="12">
        <v>0</v>
      </c>
      <c r="D6" s="12">
        <v>0</v>
      </c>
      <c r="E6" s="12">
        <f t="shared" ref="E6:E22" si="1">C6+D6</f>
        <v>0</v>
      </c>
      <c r="F6" s="13" t="s">
        <v>11</v>
      </c>
      <c r="G6" s="13" t="s">
        <v>11</v>
      </c>
      <c r="H6" s="14">
        <v>6.2183</v>
      </c>
      <c r="I6" s="14">
        <f t="shared" si="0"/>
        <v>11.1753</v>
      </c>
    </row>
    <row r="7" ht="21.95" customHeight="1" spans="1:9">
      <c r="A7" s="11" t="s">
        <v>13</v>
      </c>
      <c r="B7" s="12">
        <v>17.04</v>
      </c>
      <c r="C7" s="12">
        <v>0</v>
      </c>
      <c r="D7" s="12">
        <v>0</v>
      </c>
      <c r="E7" s="12">
        <f t="shared" si="1"/>
        <v>0</v>
      </c>
      <c r="F7" s="13" t="s">
        <v>11</v>
      </c>
      <c r="G7" s="13" t="s">
        <v>11</v>
      </c>
      <c r="H7" s="14">
        <v>389.11</v>
      </c>
      <c r="I7" s="14">
        <f t="shared" si="0"/>
        <v>406.15</v>
      </c>
    </row>
    <row r="8" ht="21.95" customHeight="1" spans="1:9">
      <c r="A8" s="11" t="s">
        <v>14</v>
      </c>
      <c r="B8" s="12">
        <v>1.4796</v>
      </c>
      <c r="C8" s="12">
        <v>0</v>
      </c>
      <c r="D8" s="12">
        <v>0</v>
      </c>
      <c r="E8" s="12">
        <f t="shared" si="1"/>
        <v>0</v>
      </c>
      <c r="F8" s="13" t="s">
        <v>15</v>
      </c>
      <c r="G8" s="13" t="s">
        <v>16</v>
      </c>
      <c r="H8" s="14">
        <v>246.9646</v>
      </c>
      <c r="I8" s="14">
        <f t="shared" si="0"/>
        <v>248.4442</v>
      </c>
    </row>
    <row r="9" ht="21.95" customHeight="1" spans="1:9">
      <c r="A9" s="11" t="s">
        <v>17</v>
      </c>
      <c r="B9" s="12">
        <v>0.817</v>
      </c>
      <c r="C9" s="12">
        <v>0</v>
      </c>
      <c r="D9" s="12">
        <v>0</v>
      </c>
      <c r="E9" s="12">
        <f t="shared" si="1"/>
        <v>0</v>
      </c>
      <c r="F9" s="13" t="s">
        <v>11</v>
      </c>
      <c r="G9" s="13" t="s">
        <v>11</v>
      </c>
      <c r="H9" s="14">
        <v>349.467</v>
      </c>
      <c r="I9" s="14">
        <f t="shared" si="0"/>
        <v>350.284</v>
      </c>
    </row>
    <row r="10" ht="21.95" customHeight="1" spans="1:9">
      <c r="A10" s="11" t="s">
        <v>18</v>
      </c>
      <c r="B10" s="12">
        <v>1</v>
      </c>
      <c r="C10" s="12">
        <v>0</v>
      </c>
      <c r="D10" s="12">
        <v>0</v>
      </c>
      <c r="E10" s="12">
        <f t="shared" si="1"/>
        <v>0</v>
      </c>
      <c r="F10" s="13" t="s">
        <v>11</v>
      </c>
      <c r="G10" s="13" t="s">
        <v>11</v>
      </c>
      <c r="H10" s="14">
        <v>9.8946</v>
      </c>
      <c r="I10" s="14">
        <f t="shared" si="0"/>
        <v>10.8946</v>
      </c>
    </row>
    <row r="11" ht="21.95" customHeight="1" spans="1:9">
      <c r="A11" s="11" t="s">
        <v>19</v>
      </c>
      <c r="B11" s="12">
        <v>50.98</v>
      </c>
      <c r="C11" s="12">
        <v>0</v>
      </c>
      <c r="D11" s="12">
        <v>0</v>
      </c>
      <c r="E11" s="12">
        <f t="shared" si="1"/>
        <v>0</v>
      </c>
      <c r="F11" s="13" t="s">
        <v>20</v>
      </c>
      <c r="G11" s="13" t="s">
        <v>21</v>
      </c>
      <c r="H11" s="14">
        <v>624.395</v>
      </c>
      <c r="I11" s="14">
        <f t="shared" si="0"/>
        <v>675.375</v>
      </c>
    </row>
    <row r="12" ht="21.95" customHeight="1" spans="1:9">
      <c r="A12" s="11" t="s">
        <v>22</v>
      </c>
      <c r="B12" s="12">
        <v>83.269</v>
      </c>
      <c r="C12" s="12">
        <v>0</v>
      </c>
      <c r="D12" s="12">
        <v>0</v>
      </c>
      <c r="E12" s="12">
        <f t="shared" si="1"/>
        <v>0</v>
      </c>
      <c r="F12" s="13" t="s">
        <v>15</v>
      </c>
      <c r="G12" s="13" t="s">
        <v>16</v>
      </c>
      <c r="H12" s="14">
        <v>143.4721</v>
      </c>
      <c r="I12" s="14">
        <f t="shared" si="0"/>
        <v>226.7411</v>
      </c>
    </row>
    <row r="13" ht="21.95" customHeight="1" spans="1:9">
      <c r="A13" s="11" t="s">
        <v>23</v>
      </c>
      <c r="B13" s="12">
        <v>52.3791</v>
      </c>
      <c r="C13" s="12">
        <v>0</v>
      </c>
      <c r="D13" s="12">
        <v>0</v>
      </c>
      <c r="E13" s="12">
        <f t="shared" si="1"/>
        <v>0</v>
      </c>
      <c r="F13" s="13" t="s">
        <v>11</v>
      </c>
      <c r="G13" s="13" t="s">
        <v>11</v>
      </c>
      <c r="H13" s="14">
        <v>116.9784</v>
      </c>
      <c r="I13" s="14">
        <f t="shared" si="0"/>
        <v>169.3575</v>
      </c>
    </row>
    <row r="14" ht="21.95" customHeight="1" spans="1:9">
      <c r="A14" s="11" t="s">
        <v>68</v>
      </c>
      <c r="B14" s="12">
        <v>0</v>
      </c>
      <c r="C14" s="12">
        <v>0</v>
      </c>
      <c r="D14" s="12">
        <v>0</v>
      </c>
      <c r="E14" s="12">
        <f t="shared" si="1"/>
        <v>0</v>
      </c>
      <c r="F14" s="13"/>
      <c r="G14" s="13"/>
      <c r="H14" s="14">
        <v>0</v>
      </c>
      <c r="I14" s="14">
        <f t="shared" si="0"/>
        <v>0</v>
      </c>
    </row>
    <row r="15" ht="21.95" customHeight="1" spans="1:9">
      <c r="A15" s="11" t="s">
        <v>70</v>
      </c>
      <c r="B15" s="12">
        <v>0</v>
      </c>
      <c r="C15" s="12">
        <v>0</v>
      </c>
      <c r="D15" s="12">
        <v>0</v>
      </c>
      <c r="E15" s="12">
        <f t="shared" si="1"/>
        <v>0</v>
      </c>
      <c r="F15" s="13"/>
      <c r="G15" s="13"/>
      <c r="H15" s="14">
        <v>0</v>
      </c>
      <c r="I15" s="14">
        <f t="shared" si="0"/>
        <v>0</v>
      </c>
    </row>
    <row r="16" ht="21.95" customHeight="1" spans="1:9">
      <c r="A16" s="11" t="s">
        <v>24</v>
      </c>
      <c r="B16" s="12">
        <v>0</v>
      </c>
      <c r="C16" s="12">
        <v>0</v>
      </c>
      <c r="D16" s="12">
        <v>0</v>
      </c>
      <c r="E16" s="12">
        <f t="shared" si="1"/>
        <v>0</v>
      </c>
      <c r="F16" s="13" t="s">
        <v>11</v>
      </c>
      <c r="G16" s="13" t="s">
        <v>11</v>
      </c>
      <c r="H16" s="14">
        <v>0</v>
      </c>
      <c r="I16" s="14">
        <f t="shared" si="0"/>
        <v>0</v>
      </c>
    </row>
    <row r="17" ht="21.95" customHeight="1" spans="1:9">
      <c r="A17" s="11" t="s">
        <v>25</v>
      </c>
      <c r="B17" s="12">
        <v>0</v>
      </c>
      <c r="C17" s="12">
        <v>0</v>
      </c>
      <c r="D17" s="12">
        <v>0</v>
      </c>
      <c r="E17" s="12">
        <f t="shared" si="1"/>
        <v>0</v>
      </c>
      <c r="F17" s="13" t="s">
        <v>11</v>
      </c>
      <c r="G17" s="13" t="s">
        <v>11</v>
      </c>
      <c r="H17" s="14">
        <v>7.07767178198537e-16</v>
      </c>
      <c r="I17" s="14">
        <f t="shared" si="0"/>
        <v>7.07767178198537e-16</v>
      </c>
    </row>
    <row r="18" ht="21.95" customHeight="1" spans="1:9">
      <c r="A18" s="11" t="s">
        <v>26</v>
      </c>
      <c r="B18" s="12">
        <v>0</v>
      </c>
      <c r="C18" s="12">
        <v>0</v>
      </c>
      <c r="D18" s="12">
        <v>0</v>
      </c>
      <c r="E18" s="12">
        <f t="shared" si="1"/>
        <v>0</v>
      </c>
      <c r="F18" s="13" t="s">
        <v>11</v>
      </c>
      <c r="G18" s="13" t="s">
        <v>11</v>
      </c>
      <c r="H18" s="14">
        <v>5.56</v>
      </c>
      <c r="I18" s="14">
        <f t="shared" si="0"/>
        <v>5.56</v>
      </c>
    </row>
    <row r="19" ht="21.95" customHeight="1" spans="1:9">
      <c r="A19" s="11" t="s">
        <v>27</v>
      </c>
      <c r="B19" s="12">
        <v>29.62</v>
      </c>
      <c r="C19" s="12">
        <v>0</v>
      </c>
      <c r="D19" s="12">
        <v>0</v>
      </c>
      <c r="E19" s="12">
        <f t="shared" si="1"/>
        <v>0</v>
      </c>
      <c r="F19" s="13" t="s">
        <v>11</v>
      </c>
      <c r="G19" s="13" t="s">
        <v>11</v>
      </c>
      <c r="H19" s="14">
        <v>156.87</v>
      </c>
      <c r="I19" s="14">
        <f t="shared" si="0"/>
        <v>186.49</v>
      </c>
    </row>
    <row r="20" ht="21.95" customHeight="1" spans="1:9">
      <c r="A20" s="11" t="s">
        <v>28</v>
      </c>
      <c r="B20" s="12">
        <v>43.8481</v>
      </c>
      <c r="C20" s="12">
        <v>0</v>
      </c>
      <c r="D20" s="12">
        <v>0</v>
      </c>
      <c r="E20" s="12">
        <f t="shared" si="1"/>
        <v>0</v>
      </c>
      <c r="F20" s="13" t="s">
        <v>29</v>
      </c>
      <c r="G20" s="13" t="s">
        <v>16</v>
      </c>
      <c r="H20" s="14">
        <v>211.6934</v>
      </c>
      <c r="I20" s="14">
        <f t="shared" si="0"/>
        <v>255.5415</v>
      </c>
    </row>
    <row r="21" ht="21.95" customHeight="1" spans="1:9">
      <c r="A21" s="11" t="s">
        <v>30</v>
      </c>
      <c r="B21" s="12">
        <v>0</v>
      </c>
      <c r="C21" s="12">
        <v>0</v>
      </c>
      <c r="D21" s="12">
        <v>0</v>
      </c>
      <c r="E21" s="12">
        <f t="shared" si="1"/>
        <v>0</v>
      </c>
      <c r="F21" s="13" t="s">
        <v>11</v>
      </c>
      <c r="G21" s="13" t="s">
        <v>11</v>
      </c>
      <c r="H21" s="14">
        <v>0</v>
      </c>
      <c r="I21" s="14">
        <f t="shared" si="0"/>
        <v>0</v>
      </c>
    </row>
    <row r="22" ht="21.95" customHeight="1" spans="1:10">
      <c r="A22" s="15" t="s">
        <v>31</v>
      </c>
      <c r="B22" s="16">
        <f>SUM(B5:B21)</f>
        <v>292.9229</v>
      </c>
      <c r="C22" s="16">
        <f t="shared" ref="C22:I22" si="2">SUM(C5:C21)</f>
        <v>0</v>
      </c>
      <c r="D22" s="16">
        <f t="shared" si="2"/>
        <v>0</v>
      </c>
      <c r="E22" s="12">
        <f t="shared" si="1"/>
        <v>0</v>
      </c>
      <c r="F22" s="13" t="s">
        <v>11</v>
      </c>
      <c r="G22" s="13" t="s">
        <v>11</v>
      </c>
      <c r="H22" s="161">
        <v>2343.082</v>
      </c>
      <c r="I22" s="14">
        <f t="shared" si="2"/>
        <v>2636.0049</v>
      </c>
      <c r="J22" s="162"/>
    </row>
    <row r="23" ht="21.9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1.9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1">
    <mergeCell ref="A1:I1"/>
    <mergeCell ref="A2:G2"/>
    <mergeCell ref="L2:N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zoomScale="115" zoomScaleNormal="115" workbookViewId="0">
      <selection activeCell="N16" sqref="N16"/>
    </sheetView>
  </sheetViews>
  <sheetFormatPr defaultColWidth="9" defaultRowHeight="13.5"/>
  <cols>
    <col min="1" max="1" width="10.775" style="2" customWidth="1"/>
    <col min="2" max="2" width="17.6333333333333" style="2" customWidth="1"/>
    <col min="3" max="3" width="15.9333333333333" style="2" customWidth="1"/>
    <col min="4" max="5" width="15.65" style="2" customWidth="1"/>
    <col min="6" max="7" width="10.775" style="2" customWidth="1"/>
    <col min="8" max="9" width="17.6333333333333" style="2" customWidth="1"/>
    <col min="10" max="11" width="12.6333333333333" style="2" customWidth="1"/>
    <col min="12" max="16384" width="9" style="2"/>
  </cols>
  <sheetData>
    <row r="1" ht="22.5" customHeight="1" spans="1:9">
      <c r="A1" s="3" t="s">
        <v>73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17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22"/>
      <c r="M2" s="22"/>
      <c r="N2" s="22"/>
      <c r="O2" s="23"/>
      <c r="P2" s="24"/>
      <c r="Q2" s="25"/>
    </row>
    <row r="3" ht="14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35</v>
      </c>
      <c r="I3" s="8" t="s">
        <v>36</v>
      </c>
    </row>
    <row r="4" ht="19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1.95" customHeight="1" spans="1:9">
      <c r="A5" s="11" t="s">
        <v>10</v>
      </c>
      <c r="B5" s="12">
        <f>'20年1月  '!B5+'20年2月 '!B5+'20年3月  '!B5</f>
        <v>34.4702</v>
      </c>
      <c r="C5" s="12">
        <f>'20年1月  '!C5+'20年2月 '!C5+'20年3月  '!C5</f>
        <v>2.6</v>
      </c>
      <c r="D5" s="12">
        <f>'20年1月  '!D5+'20年2月 '!D5+'20年3月  '!D5</f>
        <v>28.4496</v>
      </c>
      <c r="E5" s="12">
        <f>'20年1月  '!E5+'20年2月 '!E5+'20年3月  '!E5</f>
        <v>31.0496</v>
      </c>
      <c r="F5" s="13" t="s">
        <v>11</v>
      </c>
      <c r="G5" s="13" t="s">
        <v>11</v>
      </c>
      <c r="H5" s="14">
        <v>86.5711</v>
      </c>
      <c r="I5" s="14">
        <f t="shared" ref="I5:I21" si="0">H5+B5-E5</f>
        <v>89.9917</v>
      </c>
    </row>
    <row r="6" ht="21.95" customHeight="1" spans="1:9">
      <c r="A6" s="11" t="s">
        <v>12</v>
      </c>
      <c r="B6" s="12">
        <f>'20年1月  '!B6+'20年2月 '!B6+'20年3月  '!B6</f>
        <v>4.9687</v>
      </c>
      <c r="C6" s="12">
        <f>'20年1月  '!C6+'20年2月 '!C6+'20年3月  '!C6</f>
        <v>5.2</v>
      </c>
      <c r="D6" s="12">
        <f>'20年1月  '!D6+'20年2月 '!D6+'20年3月  '!D6</f>
        <v>1.4987</v>
      </c>
      <c r="E6" s="12">
        <f>'20年1月  '!E6+'20年2月 '!E6+'20年3月  '!E6</f>
        <v>6.6987</v>
      </c>
      <c r="F6" s="13" t="s">
        <v>11</v>
      </c>
      <c r="G6" s="13" t="s">
        <v>11</v>
      </c>
      <c r="H6" s="14">
        <v>12.9053</v>
      </c>
      <c r="I6" s="14">
        <f t="shared" si="0"/>
        <v>11.1753</v>
      </c>
    </row>
    <row r="7" ht="21.95" customHeight="1" spans="1:9">
      <c r="A7" s="11" t="s">
        <v>13</v>
      </c>
      <c r="B7" s="12">
        <f>'20年1月  '!B7+'20年2月 '!B7+'20年3月  '!B7</f>
        <v>117.22</v>
      </c>
      <c r="C7" s="12">
        <f>'20年1月  '!C7+'20年2月 '!C7+'20年3月  '!C7</f>
        <v>10.73</v>
      </c>
      <c r="D7" s="12">
        <f>'20年1月  '!D7+'20年2月 '!D7+'20年3月  '!D7</f>
        <v>28.52</v>
      </c>
      <c r="E7" s="12">
        <f>'20年1月  '!E7+'20年2月 '!E7+'20年3月  '!E7</f>
        <v>39.25</v>
      </c>
      <c r="F7" s="13" t="s">
        <v>11</v>
      </c>
      <c r="G7" s="13" t="s">
        <v>11</v>
      </c>
      <c r="H7" s="14">
        <v>328.18</v>
      </c>
      <c r="I7" s="14">
        <f t="shared" si="0"/>
        <v>406.15</v>
      </c>
    </row>
    <row r="8" ht="21.95" customHeight="1" spans="1:9">
      <c r="A8" s="11" t="s">
        <v>14</v>
      </c>
      <c r="B8" s="12">
        <f>'20年1月  '!B8+'20年2月 '!B8+'20年3月  '!B8</f>
        <v>52.5116</v>
      </c>
      <c r="C8" s="12">
        <f>'20年1月  '!C8+'20年2月 '!C8+'20年3月  '!C8</f>
        <v>7.136</v>
      </c>
      <c r="D8" s="12">
        <f>'20年1月  '!D8+'20年2月 '!D8+'20年3月  '!D8</f>
        <v>65.903</v>
      </c>
      <c r="E8" s="12">
        <f>'20年1月  '!E8+'20年2月 '!E8+'20年3月  '!E8</f>
        <v>73.039</v>
      </c>
      <c r="F8" s="13" t="s">
        <v>15</v>
      </c>
      <c r="G8" s="13" t="s">
        <v>16</v>
      </c>
      <c r="H8" s="14">
        <v>268.9716</v>
      </c>
      <c r="I8" s="14">
        <f t="shared" si="0"/>
        <v>248.4442</v>
      </c>
    </row>
    <row r="9" ht="21.95" customHeight="1" spans="1:9">
      <c r="A9" s="11" t="s">
        <v>17</v>
      </c>
      <c r="B9" s="12">
        <f>'20年1月  '!B9+'20年2月 '!B9+'20年3月  '!B9</f>
        <v>296.548</v>
      </c>
      <c r="C9" s="12">
        <f>'20年1月  '!C9+'20年2月 '!C9+'20年3月  '!C9</f>
        <v>2.014</v>
      </c>
      <c r="D9" s="12">
        <f>'20年1月  '!D9+'20年2月 '!D9+'20年3月  '!D9</f>
        <v>70.915</v>
      </c>
      <c r="E9" s="12">
        <f>'20年1月  '!E9+'20年2月 '!E9+'20年3月  '!E9</f>
        <v>72.929</v>
      </c>
      <c r="F9" s="13" t="s">
        <v>11</v>
      </c>
      <c r="G9" s="13" t="s">
        <v>11</v>
      </c>
      <c r="H9" s="14">
        <v>126.665</v>
      </c>
      <c r="I9" s="14">
        <f t="shared" si="0"/>
        <v>350.284</v>
      </c>
    </row>
    <row r="10" ht="21.95" customHeight="1" spans="1:9">
      <c r="A10" s="11" t="s">
        <v>18</v>
      </c>
      <c r="B10" s="12">
        <f>'20年1月  '!B10+'20年2月 '!B10+'20年3月  '!B10</f>
        <v>2.7861</v>
      </c>
      <c r="C10" s="12">
        <f>'20年1月  '!C10+'20年2月 '!C10+'20年3月  '!C10</f>
        <v>0.37</v>
      </c>
      <c r="D10" s="12">
        <f>'20年1月  '!D10+'20年2月 '!D10+'20年3月  '!D10</f>
        <v>10.59</v>
      </c>
      <c r="E10" s="12">
        <f>'20年1月  '!E10+'20年2月 '!E10+'20年3月  '!E10</f>
        <v>10.96</v>
      </c>
      <c r="F10" s="13" t="s">
        <v>11</v>
      </c>
      <c r="G10" s="13" t="s">
        <v>11</v>
      </c>
      <c r="H10" s="14">
        <v>19.0685</v>
      </c>
      <c r="I10" s="14">
        <f t="shared" si="0"/>
        <v>10.8946</v>
      </c>
    </row>
    <row r="11" ht="21.95" customHeight="1" spans="1:9">
      <c r="A11" s="11" t="s">
        <v>19</v>
      </c>
      <c r="B11" s="12">
        <f>'20年1月  '!B11+'20年2月 '!B11+'20年3月  '!B11</f>
        <v>309.615</v>
      </c>
      <c r="C11" s="12">
        <f>'20年1月  '!C11+'20年2月 '!C11+'20年3月  '!C11</f>
        <v>69.48</v>
      </c>
      <c r="D11" s="12">
        <f>'20年1月  '!D11+'20年2月 '!D11+'20年3月  '!D11</f>
        <v>278.38</v>
      </c>
      <c r="E11" s="12">
        <f>'20年1月  '!E11+'20年2月 '!E11+'20年3月  '!E11</f>
        <v>347.86</v>
      </c>
      <c r="F11" s="13" t="s">
        <v>20</v>
      </c>
      <c r="G11" s="13" t="s">
        <v>21</v>
      </c>
      <c r="H11" s="14">
        <v>713.62</v>
      </c>
      <c r="I11" s="14">
        <f t="shared" si="0"/>
        <v>675.375</v>
      </c>
    </row>
    <row r="12" ht="21.95" customHeight="1" spans="1:9">
      <c r="A12" s="11" t="s">
        <v>22</v>
      </c>
      <c r="B12" s="12">
        <f>'20年1月  '!B12+'20年2月 '!B12+'20年3月  '!B12</f>
        <v>148.1881</v>
      </c>
      <c r="C12" s="12">
        <f>'20年1月  '!C12+'20年2月 '!C12+'20年3月  '!C12</f>
        <v>38.052</v>
      </c>
      <c r="D12" s="12">
        <f>'20年1月  '!D12+'20年2月 '!D12+'20年3月  '!D12</f>
        <v>97.259</v>
      </c>
      <c r="E12" s="12">
        <f>'20年1月  '!E12+'20年2月 '!E12+'20年3月  '!E12</f>
        <v>135.311</v>
      </c>
      <c r="F12" s="13" t="s">
        <v>15</v>
      </c>
      <c r="G12" s="13" t="s">
        <v>16</v>
      </c>
      <c r="H12" s="14">
        <v>213.864</v>
      </c>
      <c r="I12" s="14">
        <f t="shared" si="0"/>
        <v>226.7411</v>
      </c>
    </row>
    <row r="13" ht="21.95" customHeight="1" spans="1:9">
      <c r="A13" s="11" t="s">
        <v>23</v>
      </c>
      <c r="B13" s="12">
        <f>'20年1月  '!B13+'20年2月 '!B13+'20年3月  '!B13</f>
        <v>59.3001</v>
      </c>
      <c r="C13" s="12">
        <f>'20年1月  '!C13+'20年2月 '!C13+'20年3月  '!C13</f>
        <v>21.7505</v>
      </c>
      <c r="D13" s="12">
        <f>'20年1月  '!D13+'20年2月 '!D13+'20年3月  '!D13</f>
        <v>21.1941</v>
      </c>
      <c r="E13" s="12">
        <f>'20年1月  '!E13+'20年2月 '!E13+'20年3月  '!E13</f>
        <v>42.9446</v>
      </c>
      <c r="F13" s="13" t="s">
        <v>11</v>
      </c>
      <c r="G13" s="13" t="s">
        <v>11</v>
      </c>
      <c r="H13" s="14">
        <v>153.002</v>
      </c>
      <c r="I13" s="14">
        <f t="shared" si="0"/>
        <v>169.3575</v>
      </c>
    </row>
    <row r="14" ht="21.95" customHeight="1" spans="1:9">
      <c r="A14" s="11" t="s">
        <v>68</v>
      </c>
      <c r="B14" s="12">
        <f>'20年1月  '!B14+'20年2月 '!B14+'20年3月  '!B14</f>
        <v>0</v>
      </c>
      <c r="C14" s="12">
        <v>0</v>
      </c>
      <c r="D14" s="12">
        <f>'20年1月  '!D14+'20年2月 '!D14+'20年3月  '!D14</f>
        <v>0</v>
      </c>
      <c r="E14" s="12">
        <f>'20年1月  '!E14+'20年2月 '!E14+'20年3月  '!E14</f>
        <v>0</v>
      </c>
      <c r="F14" s="13"/>
      <c r="G14" s="13"/>
      <c r="H14" s="14">
        <v>0</v>
      </c>
      <c r="I14" s="14">
        <f t="shared" si="0"/>
        <v>0</v>
      </c>
    </row>
    <row r="15" ht="21.95" customHeight="1" spans="1:9">
      <c r="A15" s="11" t="s">
        <v>70</v>
      </c>
      <c r="B15" s="12">
        <f>'20年1月  '!B15+'20年2月 '!B15+'20年3月  '!B15</f>
        <v>0</v>
      </c>
      <c r="C15" s="12">
        <v>0</v>
      </c>
      <c r="D15" s="12">
        <f>'20年1月  '!D15+'20年2月 '!D15+'20年3月  '!D15</f>
        <v>0</v>
      </c>
      <c r="E15" s="12">
        <f>'20年1月  '!E15+'20年2月 '!E15+'20年3月  '!E15</f>
        <v>0</v>
      </c>
      <c r="F15" s="13"/>
      <c r="G15" s="13"/>
      <c r="H15" s="14">
        <v>0</v>
      </c>
      <c r="I15" s="14">
        <f t="shared" si="0"/>
        <v>0</v>
      </c>
    </row>
    <row r="16" ht="21.95" customHeight="1" spans="1:9">
      <c r="A16" s="11" t="s">
        <v>24</v>
      </c>
      <c r="B16" s="12">
        <f>'20年1月  '!B16+'20年2月 '!B16+'20年3月  '!B16</f>
        <v>0</v>
      </c>
      <c r="C16" s="12">
        <f>'20年1月  '!C16+'20年2月 '!C16+'20年3月  '!C16</f>
        <v>0</v>
      </c>
      <c r="D16" s="12">
        <f>'20年1月  '!D16+'20年2月 '!D16+'20年3月  '!D16</f>
        <v>0</v>
      </c>
      <c r="E16" s="12">
        <f>'20年1月  '!E16+'20年2月 '!E16+'20年3月  '!E16</f>
        <v>0</v>
      </c>
      <c r="F16" s="13" t="s">
        <v>11</v>
      </c>
      <c r="G16" s="13" t="s">
        <v>11</v>
      </c>
      <c r="H16" s="14">
        <v>0</v>
      </c>
      <c r="I16" s="14">
        <f t="shared" si="0"/>
        <v>0</v>
      </c>
    </row>
    <row r="17" ht="21.95" customHeight="1" spans="1:9">
      <c r="A17" s="11" t="s">
        <v>25</v>
      </c>
      <c r="B17" s="12">
        <f>'20年1月  '!B17+'20年2月 '!B17+'20年3月  '!B17</f>
        <v>0</v>
      </c>
      <c r="C17" s="12">
        <f>'20年1月  '!C17+'20年2月 '!C17+'20年3月  '!C17</f>
        <v>0</v>
      </c>
      <c r="D17" s="12">
        <f>'20年1月  '!D17+'20年2月 '!D17+'20年3月  '!D17</f>
        <v>0</v>
      </c>
      <c r="E17" s="12">
        <f>'20年1月  '!E17+'20年2月 '!E17+'20年3月  '!E17</f>
        <v>0</v>
      </c>
      <c r="F17" s="13" t="s">
        <v>11</v>
      </c>
      <c r="G17" s="13" t="s">
        <v>11</v>
      </c>
      <c r="H17" s="14">
        <v>7.07767178198537e-16</v>
      </c>
      <c r="I17" s="14">
        <f t="shared" si="0"/>
        <v>7.07767178198537e-16</v>
      </c>
    </row>
    <row r="18" ht="21.95" customHeight="1" spans="1:9">
      <c r="A18" s="11" t="s">
        <v>26</v>
      </c>
      <c r="B18" s="12">
        <f>'20年1月  '!B18+'20年2月 '!B18+'20年3月  '!B18</f>
        <v>0</v>
      </c>
      <c r="C18" s="12">
        <f>'20年1月  '!C18+'20年2月 '!C18+'20年3月  '!C18</f>
        <v>0</v>
      </c>
      <c r="D18" s="12">
        <f>'20年1月  '!D18+'20年2月 '!D18+'20年3月  '!D18</f>
        <v>0</v>
      </c>
      <c r="E18" s="12">
        <f>'20年1月  '!E18+'20年2月 '!E18+'20年3月  '!E18</f>
        <v>0</v>
      </c>
      <c r="F18" s="13" t="s">
        <v>11</v>
      </c>
      <c r="G18" s="13" t="s">
        <v>11</v>
      </c>
      <c r="H18" s="14">
        <v>5.56</v>
      </c>
      <c r="I18" s="14">
        <f t="shared" si="0"/>
        <v>5.56</v>
      </c>
    </row>
    <row r="19" ht="21.95" customHeight="1" spans="1:9">
      <c r="A19" s="11" t="s">
        <v>27</v>
      </c>
      <c r="B19" s="12">
        <f>'20年1月  '!B19+'20年2月 '!B19+'20年3月  '!B19</f>
        <v>71.55</v>
      </c>
      <c r="C19" s="12">
        <f>'20年1月  '!C19+'20年2月 '!C19+'20年3月  '!C19</f>
        <v>16.82</v>
      </c>
      <c r="D19" s="12">
        <f>'20年1月  '!D19+'20年2月 '!D19+'20年3月  '!D19</f>
        <v>94.16</v>
      </c>
      <c r="E19" s="12">
        <f>'20年1月  '!E19+'20年2月 '!E19+'20年3月  '!E19</f>
        <v>110.98</v>
      </c>
      <c r="F19" s="13" t="s">
        <v>11</v>
      </c>
      <c r="G19" s="13" t="s">
        <v>11</v>
      </c>
      <c r="H19" s="14">
        <v>225.92</v>
      </c>
      <c r="I19" s="14">
        <f t="shared" si="0"/>
        <v>186.49</v>
      </c>
    </row>
    <row r="20" ht="21.95" customHeight="1" spans="1:9">
      <c r="A20" s="11" t="s">
        <v>28</v>
      </c>
      <c r="B20" s="12">
        <f>'20年1月  '!B20+'20年2月 '!B20+'20年3月  '!B20</f>
        <v>112.0926</v>
      </c>
      <c r="C20" s="12">
        <f>'20年1月  '!C20+'20年2月 '!C20+'20年3月  '!C20</f>
        <v>32.2454</v>
      </c>
      <c r="D20" s="12">
        <f>'20年1月  '!D20+'20年2月 '!D20+'20年3月  '!D20</f>
        <v>129.8783</v>
      </c>
      <c r="E20" s="12">
        <f>'20年1月  '!E20+'20年2月 '!E20+'20年3月  '!E20</f>
        <v>162.1237</v>
      </c>
      <c r="F20" s="13" t="s">
        <v>29</v>
      </c>
      <c r="G20" s="13" t="s">
        <v>16</v>
      </c>
      <c r="H20" s="14">
        <v>305.5726</v>
      </c>
      <c r="I20" s="14">
        <f t="shared" si="0"/>
        <v>255.5415</v>
      </c>
    </row>
    <row r="21" ht="21.95" customHeight="1" spans="1:9">
      <c r="A21" s="11" t="s">
        <v>30</v>
      </c>
      <c r="B21" s="12">
        <f>'20年1月  '!B21+'20年2月 '!B21+'20年3月  '!B21</f>
        <v>0</v>
      </c>
      <c r="C21" s="12">
        <f>'20年1月  '!C21+'20年2月 '!C21+'20年3月  '!C21</f>
        <v>0</v>
      </c>
      <c r="D21" s="12">
        <f>'20年1月  '!D21+'20年2月 '!D21+'20年3月  '!D21</f>
        <v>0</v>
      </c>
      <c r="E21" s="12">
        <f>'20年1月  '!E21+'20年2月 '!E21+'20年3月  '!E21</f>
        <v>0</v>
      </c>
      <c r="F21" s="13" t="s">
        <v>11</v>
      </c>
      <c r="G21" s="13" t="s">
        <v>11</v>
      </c>
      <c r="H21" s="14">
        <v>0</v>
      </c>
      <c r="I21" s="14">
        <f t="shared" si="0"/>
        <v>0</v>
      </c>
    </row>
    <row r="22" ht="21.95" customHeight="1" spans="1:10">
      <c r="A22" s="15" t="s">
        <v>31</v>
      </c>
      <c r="B22" s="16">
        <f>SUM(B5:B21)</f>
        <v>1209.2504</v>
      </c>
      <c r="C22" s="16">
        <f>SUM(C5:C21)</f>
        <v>206.3979</v>
      </c>
      <c r="D22" s="16">
        <f>SUM(D5:D21)</f>
        <v>826.7477</v>
      </c>
      <c r="E22" s="12">
        <f>C22+D22</f>
        <v>1033.1456</v>
      </c>
      <c r="F22" s="13" t="s">
        <v>11</v>
      </c>
      <c r="G22" s="13" t="s">
        <v>11</v>
      </c>
      <c r="H22" s="161">
        <v>2459.9001</v>
      </c>
      <c r="I22" s="14">
        <f>SUM(I5:I21)</f>
        <v>2636.0049</v>
      </c>
      <c r="J22" s="162"/>
    </row>
    <row r="23" ht="21.9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1.9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1">
    <mergeCell ref="A1:I1"/>
    <mergeCell ref="A2:G2"/>
    <mergeCell ref="L2:N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07638888888889" right="0.55" top="0.55" bottom="0.15625" header="0.313888888888889" footer="0.235416666666667"/>
  <pageSetup paperSize="9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zoomScale="115" zoomScaleNormal="115" workbookViewId="0">
      <selection activeCell="N16" sqref="N16"/>
    </sheetView>
  </sheetViews>
  <sheetFormatPr defaultColWidth="9" defaultRowHeight="13.5"/>
  <cols>
    <col min="1" max="1" width="10.775" style="2" customWidth="1"/>
    <col min="2" max="2" width="17.6333333333333" style="2" customWidth="1"/>
    <col min="3" max="3" width="15.9333333333333" style="2" customWidth="1"/>
    <col min="4" max="5" width="15.65" style="2" customWidth="1"/>
    <col min="6" max="7" width="10.775" style="2" customWidth="1"/>
    <col min="8" max="9" width="17.6333333333333" style="2" customWidth="1"/>
    <col min="10" max="11" width="12.6333333333333" style="2" customWidth="1"/>
    <col min="12" max="16384" width="9" style="2"/>
  </cols>
  <sheetData>
    <row r="1" ht="22.5" spans="1:9">
      <c r="A1" s="3" t="s">
        <v>74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17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22"/>
      <c r="M2" s="22"/>
      <c r="N2" s="22"/>
      <c r="O2" s="23"/>
      <c r="P2" s="24"/>
      <c r="Q2" s="25"/>
    </row>
    <row r="3" ht="14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19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1.95" customHeight="1" spans="1:9">
      <c r="A5" s="11" t="s">
        <v>10</v>
      </c>
      <c r="B5" s="12">
        <v>0</v>
      </c>
      <c r="C5" s="12">
        <v>0</v>
      </c>
      <c r="D5" s="12">
        <v>0</v>
      </c>
      <c r="E5" s="12">
        <f t="shared" ref="E5:E22" si="0">C5+D5</f>
        <v>0</v>
      </c>
      <c r="F5" s="13" t="s">
        <v>11</v>
      </c>
      <c r="G5" s="13" t="s">
        <v>11</v>
      </c>
      <c r="H5" s="14">
        <v>89.9917</v>
      </c>
      <c r="I5" s="14">
        <f t="shared" ref="I5:I22" si="1">H5+B5-E5</f>
        <v>89.9917</v>
      </c>
    </row>
    <row r="6" ht="21.95" customHeight="1" spans="1:9">
      <c r="A6" s="11" t="s">
        <v>12</v>
      </c>
      <c r="B6" s="12">
        <v>1.98</v>
      </c>
      <c r="C6" s="12">
        <v>0</v>
      </c>
      <c r="D6" s="12">
        <v>0</v>
      </c>
      <c r="E6" s="12">
        <f t="shared" si="0"/>
        <v>0</v>
      </c>
      <c r="F6" s="13" t="s">
        <v>11</v>
      </c>
      <c r="G6" s="13" t="s">
        <v>11</v>
      </c>
      <c r="H6" s="14">
        <v>11.1753</v>
      </c>
      <c r="I6" s="14">
        <f t="shared" si="1"/>
        <v>13.1553</v>
      </c>
    </row>
    <row r="7" ht="21.95" customHeight="1" spans="1:9">
      <c r="A7" s="11" t="s">
        <v>13</v>
      </c>
      <c r="B7" s="12">
        <v>0</v>
      </c>
      <c r="C7" s="12">
        <v>0</v>
      </c>
      <c r="D7" s="12">
        <v>0</v>
      </c>
      <c r="E7" s="12">
        <f t="shared" si="0"/>
        <v>0</v>
      </c>
      <c r="F7" s="13" t="s">
        <v>11</v>
      </c>
      <c r="G7" s="13" t="s">
        <v>11</v>
      </c>
      <c r="H7" s="14">
        <v>406.15</v>
      </c>
      <c r="I7" s="14">
        <f t="shared" si="1"/>
        <v>406.15</v>
      </c>
    </row>
    <row r="8" ht="21.95" customHeight="1" spans="1:9">
      <c r="A8" s="11" t="s">
        <v>14</v>
      </c>
      <c r="B8" s="12">
        <v>12.664</v>
      </c>
      <c r="C8" s="12">
        <v>0</v>
      </c>
      <c r="D8" s="12">
        <v>0</v>
      </c>
      <c r="E8" s="12">
        <f t="shared" si="0"/>
        <v>0</v>
      </c>
      <c r="F8" s="13" t="s">
        <v>15</v>
      </c>
      <c r="G8" s="13" t="s">
        <v>16</v>
      </c>
      <c r="H8" s="14">
        <v>248.4442</v>
      </c>
      <c r="I8" s="14">
        <f t="shared" si="1"/>
        <v>261.1082</v>
      </c>
    </row>
    <row r="9" ht="21.95" customHeight="1" spans="1:9">
      <c r="A9" s="11" t="s">
        <v>17</v>
      </c>
      <c r="B9" s="12">
        <v>3.2359</v>
      </c>
      <c r="C9" s="12">
        <v>0</v>
      </c>
      <c r="D9" s="12">
        <v>0</v>
      </c>
      <c r="E9" s="12">
        <f t="shared" si="0"/>
        <v>0</v>
      </c>
      <c r="F9" s="13" t="s">
        <v>11</v>
      </c>
      <c r="G9" s="13" t="s">
        <v>11</v>
      </c>
      <c r="H9" s="14">
        <v>350.284</v>
      </c>
      <c r="I9" s="14">
        <f t="shared" si="1"/>
        <v>353.5199</v>
      </c>
    </row>
    <row r="10" ht="21.95" customHeight="1" spans="1:9">
      <c r="A10" s="11" t="s">
        <v>18</v>
      </c>
      <c r="B10" s="12">
        <v>0.424</v>
      </c>
      <c r="C10" s="12">
        <v>0</v>
      </c>
      <c r="D10" s="12">
        <v>0</v>
      </c>
      <c r="E10" s="12">
        <f t="shared" si="0"/>
        <v>0</v>
      </c>
      <c r="F10" s="13" t="s">
        <v>11</v>
      </c>
      <c r="G10" s="13" t="s">
        <v>11</v>
      </c>
      <c r="H10" s="14">
        <v>10.8946</v>
      </c>
      <c r="I10" s="14">
        <f t="shared" si="1"/>
        <v>11.3186</v>
      </c>
    </row>
    <row r="11" ht="21.95" customHeight="1" spans="1:9">
      <c r="A11" s="11" t="s">
        <v>19</v>
      </c>
      <c r="B11" s="12">
        <v>73.703</v>
      </c>
      <c r="C11" s="12">
        <v>0</v>
      </c>
      <c r="D11" s="12">
        <v>0</v>
      </c>
      <c r="E11" s="12">
        <f t="shared" si="0"/>
        <v>0</v>
      </c>
      <c r="F11" s="13" t="s">
        <v>20</v>
      </c>
      <c r="G11" s="13" t="s">
        <v>21</v>
      </c>
      <c r="H11" s="14">
        <v>675.375</v>
      </c>
      <c r="I11" s="14">
        <f t="shared" si="1"/>
        <v>749.078</v>
      </c>
    </row>
    <row r="12" ht="21.95" customHeight="1" spans="1:9">
      <c r="A12" s="11" t="s">
        <v>22</v>
      </c>
      <c r="B12" s="12">
        <v>14.3348</v>
      </c>
      <c r="C12" s="12">
        <v>0</v>
      </c>
      <c r="D12" s="12">
        <v>0</v>
      </c>
      <c r="E12" s="12">
        <f t="shared" si="0"/>
        <v>0</v>
      </c>
      <c r="F12" s="13" t="s">
        <v>15</v>
      </c>
      <c r="G12" s="13" t="s">
        <v>16</v>
      </c>
      <c r="H12" s="14">
        <v>226.7411</v>
      </c>
      <c r="I12" s="14">
        <f t="shared" si="1"/>
        <v>241.0759</v>
      </c>
    </row>
    <row r="13" ht="21.95" customHeight="1" spans="1:9">
      <c r="A13" s="11" t="s">
        <v>23</v>
      </c>
      <c r="B13" s="12">
        <v>23.915</v>
      </c>
      <c r="C13" s="12">
        <v>0</v>
      </c>
      <c r="D13" s="12">
        <v>0</v>
      </c>
      <c r="E13" s="12">
        <f t="shared" si="0"/>
        <v>0</v>
      </c>
      <c r="F13" s="13" t="s">
        <v>11</v>
      </c>
      <c r="G13" s="13" t="s">
        <v>11</v>
      </c>
      <c r="H13" s="14">
        <v>169.3575</v>
      </c>
      <c r="I13" s="14">
        <f t="shared" si="1"/>
        <v>193.2725</v>
      </c>
    </row>
    <row r="14" ht="21.95" customHeight="1" spans="1:9">
      <c r="A14" s="11" t="s">
        <v>68</v>
      </c>
      <c r="B14" s="12">
        <v>0</v>
      </c>
      <c r="C14" s="12">
        <v>0</v>
      </c>
      <c r="D14" s="12">
        <v>0</v>
      </c>
      <c r="E14" s="12">
        <f t="shared" si="0"/>
        <v>0</v>
      </c>
      <c r="F14" s="13"/>
      <c r="G14" s="13"/>
      <c r="H14" s="14">
        <v>0</v>
      </c>
      <c r="I14" s="14">
        <f t="shared" si="1"/>
        <v>0</v>
      </c>
    </row>
    <row r="15" ht="21.95" customHeight="1" spans="1:9">
      <c r="A15" s="11" t="s">
        <v>70</v>
      </c>
      <c r="B15" s="12">
        <v>2.328</v>
      </c>
      <c r="C15" s="12">
        <v>0</v>
      </c>
      <c r="D15" s="12">
        <v>0</v>
      </c>
      <c r="E15" s="12">
        <f t="shared" si="0"/>
        <v>0</v>
      </c>
      <c r="F15" s="13"/>
      <c r="G15" s="13"/>
      <c r="H15" s="14">
        <v>0</v>
      </c>
      <c r="I15" s="14">
        <f t="shared" si="1"/>
        <v>2.328</v>
      </c>
    </row>
    <row r="16" ht="21.95" customHeight="1" spans="1:9">
      <c r="A16" s="11" t="s">
        <v>24</v>
      </c>
      <c r="B16" s="12">
        <v>0</v>
      </c>
      <c r="C16" s="12">
        <v>0</v>
      </c>
      <c r="D16" s="12">
        <v>0</v>
      </c>
      <c r="E16" s="12">
        <f t="shared" si="0"/>
        <v>0</v>
      </c>
      <c r="F16" s="13" t="s">
        <v>11</v>
      </c>
      <c r="G16" s="13" t="s">
        <v>11</v>
      </c>
      <c r="H16" s="14">
        <v>0</v>
      </c>
      <c r="I16" s="14">
        <f t="shared" si="1"/>
        <v>0</v>
      </c>
    </row>
    <row r="17" ht="21.95" customHeight="1" spans="1:9">
      <c r="A17" s="11" t="s">
        <v>25</v>
      </c>
      <c r="B17" s="12">
        <v>0</v>
      </c>
      <c r="C17" s="12">
        <v>0</v>
      </c>
      <c r="D17" s="12">
        <v>0</v>
      </c>
      <c r="E17" s="12">
        <f t="shared" si="0"/>
        <v>0</v>
      </c>
      <c r="F17" s="13" t="s">
        <v>11</v>
      </c>
      <c r="G17" s="13" t="s">
        <v>11</v>
      </c>
      <c r="H17" s="14">
        <v>7.07767178198537e-16</v>
      </c>
      <c r="I17" s="14">
        <f t="shared" si="1"/>
        <v>7.07767178198537e-16</v>
      </c>
    </row>
    <row r="18" ht="21.95" customHeight="1" spans="1:9">
      <c r="A18" s="11" t="s">
        <v>26</v>
      </c>
      <c r="B18" s="12">
        <v>0</v>
      </c>
      <c r="C18" s="12">
        <v>0</v>
      </c>
      <c r="D18" s="12">
        <v>0</v>
      </c>
      <c r="E18" s="12">
        <f t="shared" si="0"/>
        <v>0</v>
      </c>
      <c r="F18" s="13" t="s">
        <v>11</v>
      </c>
      <c r="G18" s="13" t="s">
        <v>11</v>
      </c>
      <c r="H18" s="14">
        <v>5.56</v>
      </c>
      <c r="I18" s="14">
        <f t="shared" si="1"/>
        <v>5.56</v>
      </c>
    </row>
    <row r="19" ht="21.95" customHeight="1" spans="1:9">
      <c r="A19" s="11" t="s">
        <v>27</v>
      </c>
      <c r="B19" s="12">
        <v>25.34</v>
      </c>
      <c r="C19" s="12">
        <v>0</v>
      </c>
      <c r="D19" s="12">
        <v>0</v>
      </c>
      <c r="E19" s="12">
        <f t="shared" si="0"/>
        <v>0</v>
      </c>
      <c r="F19" s="13" t="s">
        <v>11</v>
      </c>
      <c r="G19" s="13" t="s">
        <v>11</v>
      </c>
      <c r="H19" s="14">
        <v>186.49</v>
      </c>
      <c r="I19" s="14">
        <f t="shared" si="1"/>
        <v>211.83</v>
      </c>
    </row>
    <row r="20" ht="21.95" customHeight="1" spans="1:9">
      <c r="A20" s="11" t="s">
        <v>28</v>
      </c>
      <c r="B20" s="12">
        <v>31.8707</v>
      </c>
      <c r="C20" s="12">
        <v>0</v>
      </c>
      <c r="D20" s="12">
        <v>0</v>
      </c>
      <c r="E20" s="12">
        <f t="shared" si="0"/>
        <v>0</v>
      </c>
      <c r="F20" s="13" t="s">
        <v>29</v>
      </c>
      <c r="G20" s="13" t="s">
        <v>16</v>
      </c>
      <c r="H20" s="14">
        <v>255.5415</v>
      </c>
      <c r="I20" s="14">
        <f t="shared" si="1"/>
        <v>287.4122</v>
      </c>
    </row>
    <row r="21" ht="21.95" customHeight="1" spans="1:9">
      <c r="A21" s="11" t="s">
        <v>30</v>
      </c>
      <c r="B21" s="12">
        <v>0</v>
      </c>
      <c r="C21" s="12">
        <v>0</v>
      </c>
      <c r="D21" s="12">
        <v>0</v>
      </c>
      <c r="E21" s="12">
        <f t="shared" si="0"/>
        <v>0</v>
      </c>
      <c r="F21" s="13" t="s">
        <v>11</v>
      </c>
      <c r="G21" s="13" t="s">
        <v>11</v>
      </c>
      <c r="H21" s="14">
        <v>0</v>
      </c>
      <c r="I21" s="14">
        <f t="shared" si="1"/>
        <v>0</v>
      </c>
    </row>
    <row r="22" ht="21.95" customHeight="1" spans="1:10">
      <c r="A22" s="15" t="s">
        <v>31</v>
      </c>
      <c r="B22" s="16">
        <f>SUM(B5:B21)</f>
        <v>189.7954</v>
      </c>
      <c r="C22" s="16">
        <f>SUM(C5:C21)</f>
        <v>0</v>
      </c>
      <c r="D22" s="16">
        <f>SUM(D5:D21)</f>
        <v>0</v>
      </c>
      <c r="E22" s="12">
        <f t="shared" si="0"/>
        <v>0</v>
      </c>
      <c r="F22" s="13" t="s">
        <v>11</v>
      </c>
      <c r="G22" s="13" t="s">
        <v>11</v>
      </c>
      <c r="H22" s="161">
        <v>2636.0049</v>
      </c>
      <c r="I22" s="14">
        <f t="shared" si="1"/>
        <v>2825.8003</v>
      </c>
      <c r="J22" s="162"/>
    </row>
    <row r="23" ht="21.9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1.9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1">
    <mergeCell ref="A1:I1"/>
    <mergeCell ref="A2:G2"/>
    <mergeCell ref="L2:N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4" workbookViewId="0">
      <selection activeCell="N16" sqref="N16"/>
    </sheetView>
  </sheetViews>
  <sheetFormatPr defaultColWidth="9" defaultRowHeight="13.5"/>
  <cols>
    <col min="1" max="9" width="16.625" customWidth="1"/>
  </cols>
  <sheetData>
    <row r="1" ht="22.5" customHeight="1" spans="1:9">
      <c r="A1" s="3" t="s">
        <v>75</v>
      </c>
      <c r="B1" s="4"/>
      <c r="C1" s="4"/>
      <c r="D1" s="4"/>
      <c r="E1" s="4"/>
      <c r="F1" s="4"/>
      <c r="G1" s="4"/>
      <c r="H1" s="4"/>
      <c r="I1" s="4"/>
    </row>
    <row r="2" ht="32.6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ht="22.5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22.5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2.5" customHeight="1" spans="1:9">
      <c r="A5" s="11" t="s">
        <v>10</v>
      </c>
      <c r="B5" s="12">
        <v>3.36</v>
      </c>
      <c r="C5" s="12">
        <v>6</v>
      </c>
      <c r="D5" s="12">
        <v>36.457</v>
      </c>
      <c r="E5" s="12">
        <v>42.457</v>
      </c>
      <c r="F5" s="13" t="s">
        <v>11</v>
      </c>
      <c r="G5" s="13" t="s">
        <v>11</v>
      </c>
      <c r="H5" s="117">
        <v>89.9917</v>
      </c>
      <c r="I5" s="117">
        <v>50.8947</v>
      </c>
    </row>
    <row r="6" ht="22.5" customHeight="1" spans="1:9">
      <c r="A6" s="11" t="s">
        <v>12</v>
      </c>
      <c r="B6" s="12">
        <v>0</v>
      </c>
      <c r="C6" s="12">
        <v>0</v>
      </c>
      <c r="D6" s="12">
        <v>0</v>
      </c>
      <c r="E6" s="12">
        <v>0</v>
      </c>
      <c r="F6" s="13" t="s">
        <v>11</v>
      </c>
      <c r="G6" s="13" t="s">
        <v>11</v>
      </c>
      <c r="H6" s="117">
        <v>13.1553</v>
      </c>
      <c r="I6" s="117">
        <v>13.1553</v>
      </c>
    </row>
    <row r="7" ht="22.5" customHeight="1" spans="1:9">
      <c r="A7" s="11" t="s">
        <v>13</v>
      </c>
      <c r="B7" s="12">
        <v>0</v>
      </c>
      <c r="C7" s="12">
        <v>23.7</v>
      </c>
      <c r="D7" s="12">
        <v>104.48</v>
      </c>
      <c r="E7" s="12">
        <v>128.18</v>
      </c>
      <c r="F7" s="13" t="s">
        <v>11</v>
      </c>
      <c r="G7" s="13" t="s">
        <v>11</v>
      </c>
      <c r="H7" s="117">
        <v>406.15</v>
      </c>
      <c r="I7" s="117">
        <v>277.97</v>
      </c>
    </row>
    <row r="8" ht="22.5" customHeight="1" spans="1:9">
      <c r="A8" s="11" t="s">
        <v>14</v>
      </c>
      <c r="B8" s="12">
        <v>0.476</v>
      </c>
      <c r="C8" s="12">
        <v>20.524</v>
      </c>
      <c r="D8" s="12">
        <v>68.78</v>
      </c>
      <c r="E8" s="12">
        <v>89.304</v>
      </c>
      <c r="F8" s="13" t="s">
        <v>15</v>
      </c>
      <c r="G8" s="13" t="s">
        <v>16</v>
      </c>
      <c r="H8" s="117">
        <v>261.1082</v>
      </c>
      <c r="I8" s="117">
        <v>172.2802</v>
      </c>
    </row>
    <row r="9" ht="22.5" customHeight="1" spans="1:9">
      <c r="A9" s="11" t="s">
        <v>17</v>
      </c>
      <c r="B9" s="12">
        <v>12.7342</v>
      </c>
      <c r="C9" s="12">
        <v>28.02</v>
      </c>
      <c r="D9" s="12">
        <v>167.402</v>
      </c>
      <c r="E9" s="12">
        <v>195.422</v>
      </c>
      <c r="F9" s="13" t="s">
        <v>11</v>
      </c>
      <c r="G9" s="13" t="s">
        <v>11</v>
      </c>
      <c r="H9" s="117">
        <v>353.5199</v>
      </c>
      <c r="I9" s="117">
        <v>170.8321</v>
      </c>
    </row>
    <row r="10" ht="22.5" customHeight="1" spans="1:9">
      <c r="A10" s="11" t="s">
        <v>18</v>
      </c>
      <c r="B10" s="12">
        <v>2.65</v>
      </c>
      <c r="C10" s="12">
        <v>3</v>
      </c>
      <c r="D10" s="12">
        <v>0</v>
      </c>
      <c r="E10" s="12">
        <v>3</v>
      </c>
      <c r="F10" s="13" t="s">
        <v>11</v>
      </c>
      <c r="G10" s="13" t="s">
        <v>11</v>
      </c>
      <c r="H10" s="117">
        <v>11.3186</v>
      </c>
      <c r="I10" s="117">
        <v>10.9686</v>
      </c>
    </row>
    <row r="11" ht="22.5" customHeight="1" spans="1:9">
      <c r="A11" s="11" t="s">
        <v>19</v>
      </c>
      <c r="B11" s="12">
        <v>29.095</v>
      </c>
      <c r="C11" s="12">
        <v>95.58</v>
      </c>
      <c r="D11" s="12">
        <v>229.377</v>
      </c>
      <c r="E11" s="12">
        <v>324.957</v>
      </c>
      <c r="F11" s="13" t="s">
        <v>20</v>
      </c>
      <c r="G11" s="13" t="s">
        <v>21</v>
      </c>
      <c r="H11" s="117">
        <v>749.078</v>
      </c>
      <c r="I11" s="117">
        <v>453.216</v>
      </c>
    </row>
    <row r="12" ht="22.5" customHeight="1" spans="1:9">
      <c r="A12" s="11" t="s">
        <v>22</v>
      </c>
      <c r="B12" s="12">
        <v>63.8055</v>
      </c>
      <c r="C12" s="12">
        <v>4.24</v>
      </c>
      <c r="D12" s="12">
        <v>38.868</v>
      </c>
      <c r="E12" s="12">
        <v>43.108</v>
      </c>
      <c r="F12" s="13" t="s">
        <v>15</v>
      </c>
      <c r="G12" s="13" t="s">
        <v>16</v>
      </c>
      <c r="H12" s="117">
        <v>241.0759</v>
      </c>
      <c r="I12" s="117">
        <v>261.7734</v>
      </c>
    </row>
    <row r="13" ht="22.5" customHeight="1" spans="1:9">
      <c r="A13" s="11" t="s">
        <v>23</v>
      </c>
      <c r="B13" s="12">
        <v>0</v>
      </c>
      <c r="C13" s="12">
        <v>15.64</v>
      </c>
      <c r="D13" s="12">
        <v>37.0275</v>
      </c>
      <c r="E13" s="12">
        <v>52.6675</v>
      </c>
      <c r="F13" s="13" t="s">
        <v>11</v>
      </c>
      <c r="G13" s="13" t="s">
        <v>11</v>
      </c>
      <c r="H13" s="117">
        <v>193.2725</v>
      </c>
      <c r="I13" s="117">
        <v>140.605</v>
      </c>
    </row>
    <row r="14" ht="22.5" customHeight="1" spans="1:9">
      <c r="A14" s="11" t="s">
        <v>68</v>
      </c>
      <c r="B14" s="12">
        <v>0</v>
      </c>
      <c r="C14" s="12">
        <v>0</v>
      </c>
      <c r="D14" s="12">
        <v>0</v>
      </c>
      <c r="E14" s="12">
        <v>0</v>
      </c>
      <c r="F14" s="13"/>
      <c r="G14" s="13"/>
      <c r="H14" s="117">
        <v>0</v>
      </c>
      <c r="I14" s="117">
        <v>0</v>
      </c>
    </row>
    <row r="15" ht="22.5" customHeight="1" spans="1:9">
      <c r="A15" s="11" t="s">
        <v>70</v>
      </c>
      <c r="B15" s="12">
        <v>0</v>
      </c>
      <c r="C15" s="12">
        <v>0</v>
      </c>
      <c r="D15" s="12">
        <v>0</v>
      </c>
      <c r="E15" s="12">
        <v>0</v>
      </c>
      <c r="F15" s="13"/>
      <c r="G15" s="13"/>
      <c r="H15" s="117">
        <v>2.328</v>
      </c>
      <c r="I15" s="117">
        <v>2.328</v>
      </c>
    </row>
    <row r="16" ht="22.5" customHeight="1" spans="1:9">
      <c r="A16" s="11" t="s">
        <v>24</v>
      </c>
      <c r="B16" s="12">
        <v>0</v>
      </c>
      <c r="C16" s="12">
        <v>0</v>
      </c>
      <c r="D16" s="12">
        <v>0</v>
      </c>
      <c r="E16" s="12">
        <v>0</v>
      </c>
      <c r="F16" s="13" t="s">
        <v>11</v>
      </c>
      <c r="G16" s="13" t="s">
        <v>11</v>
      </c>
      <c r="H16" s="117">
        <v>0</v>
      </c>
      <c r="I16" s="117">
        <v>0</v>
      </c>
    </row>
    <row r="17" ht="22.5" customHeight="1" spans="1:9">
      <c r="A17" s="11" t="s">
        <v>25</v>
      </c>
      <c r="B17" s="12">
        <v>0</v>
      </c>
      <c r="C17" s="12">
        <v>0</v>
      </c>
      <c r="D17" s="12">
        <v>0</v>
      </c>
      <c r="E17" s="12">
        <v>0</v>
      </c>
      <c r="F17" s="13" t="s">
        <v>11</v>
      </c>
      <c r="G17" s="13" t="s">
        <v>11</v>
      </c>
      <c r="H17" s="117">
        <v>7.07767178198537e-16</v>
      </c>
      <c r="I17" s="117">
        <v>0</v>
      </c>
    </row>
    <row r="18" ht="22.5" customHeight="1" spans="1:9">
      <c r="A18" s="11" t="s">
        <v>26</v>
      </c>
      <c r="B18" s="12">
        <v>0</v>
      </c>
      <c r="C18" s="12">
        <v>0</v>
      </c>
      <c r="D18" s="12">
        <v>0</v>
      </c>
      <c r="E18" s="12">
        <v>0</v>
      </c>
      <c r="F18" s="13" t="s">
        <v>11</v>
      </c>
      <c r="G18" s="13" t="s">
        <v>11</v>
      </c>
      <c r="H18" s="117">
        <v>5.56</v>
      </c>
      <c r="I18" s="117">
        <v>5.56</v>
      </c>
    </row>
    <row r="19" ht="22.5" customHeight="1" spans="1:9">
      <c r="A19" s="11" t="s">
        <v>27</v>
      </c>
      <c r="B19" s="12">
        <v>28.653</v>
      </c>
      <c r="C19" s="12">
        <v>0</v>
      </c>
      <c r="D19" s="12">
        <v>9.32</v>
      </c>
      <c r="E19" s="12">
        <v>9.32</v>
      </c>
      <c r="F19" s="13" t="s">
        <v>11</v>
      </c>
      <c r="G19" s="13" t="s">
        <v>11</v>
      </c>
      <c r="H19" s="117">
        <v>211.83</v>
      </c>
      <c r="I19" s="117">
        <v>231.163</v>
      </c>
    </row>
    <row r="20" ht="22.5" customHeight="1" spans="1:9">
      <c r="A20" s="11" t="s">
        <v>28</v>
      </c>
      <c r="B20" s="12">
        <v>64.1173</v>
      </c>
      <c r="C20" s="12">
        <v>16.91</v>
      </c>
      <c r="D20" s="12">
        <v>77.9291</v>
      </c>
      <c r="E20" s="12">
        <v>94.8391</v>
      </c>
      <c r="F20" s="13" t="s">
        <v>29</v>
      </c>
      <c r="G20" s="13" t="s">
        <v>16</v>
      </c>
      <c r="H20" s="117">
        <v>287.4122</v>
      </c>
      <c r="I20" s="117">
        <v>256.6904</v>
      </c>
    </row>
    <row r="21" ht="22.5" customHeight="1" spans="1:9">
      <c r="A21" s="11" t="s">
        <v>30</v>
      </c>
      <c r="B21" s="12">
        <v>0</v>
      </c>
      <c r="C21" s="12">
        <v>0</v>
      </c>
      <c r="D21" s="12">
        <v>0</v>
      </c>
      <c r="E21" s="12">
        <v>0</v>
      </c>
      <c r="F21" s="13" t="s">
        <v>11</v>
      </c>
      <c r="G21" s="13" t="s">
        <v>11</v>
      </c>
      <c r="H21" s="117">
        <v>0</v>
      </c>
      <c r="I21" s="117">
        <v>0</v>
      </c>
    </row>
    <row r="22" ht="22.5" customHeight="1" spans="1:9">
      <c r="A22" s="15" t="s">
        <v>31</v>
      </c>
      <c r="B22" s="16">
        <v>204.891</v>
      </c>
      <c r="C22" s="16">
        <v>213.614</v>
      </c>
      <c r="D22" s="16">
        <v>769.6406</v>
      </c>
      <c r="E22" s="17">
        <v>983.2546</v>
      </c>
      <c r="F22" s="13" t="s">
        <v>11</v>
      </c>
      <c r="G22" s="13" t="s">
        <v>11</v>
      </c>
      <c r="H22" s="117">
        <v>2825.8003</v>
      </c>
      <c r="I22" s="117">
        <v>2047.4367</v>
      </c>
    </row>
    <row r="23" ht="22.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2.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826388888888889" right="0.984027777777778" top="1" bottom="1" header="0.5" footer="0.5"/>
  <pageSetup paperSize="9" scale="75" orientation="landscape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9" width="16.625" customWidth="1"/>
    <col min="11" max="11" width="10.375"/>
  </cols>
  <sheetData>
    <row r="1" ht="22.5" customHeight="1" spans="1:9">
      <c r="A1" s="3" t="s">
        <v>76</v>
      </c>
      <c r="B1" s="4"/>
      <c r="C1" s="4"/>
      <c r="D1" s="4"/>
      <c r="E1" s="4"/>
      <c r="F1" s="4"/>
      <c r="G1" s="4"/>
      <c r="H1" s="4"/>
      <c r="I1" s="4"/>
    </row>
    <row r="2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ht="22.5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22.5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2.5" customHeight="1" spans="1:9">
      <c r="A5" s="11" t="s">
        <v>10</v>
      </c>
      <c r="B5" s="12">
        <v>1.778</v>
      </c>
      <c r="C5" s="12">
        <v>6.5</v>
      </c>
      <c r="D5" s="12">
        <v>12.711</v>
      </c>
      <c r="E5" s="12">
        <f t="shared" ref="E5:E8" si="0">D5+C5</f>
        <v>19.211</v>
      </c>
      <c r="F5" s="13" t="s">
        <v>11</v>
      </c>
      <c r="G5" s="13" t="s">
        <v>11</v>
      </c>
      <c r="H5" s="117">
        <v>50.8947</v>
      </c>
      <c r="I5" s="117">
        <f>H5+B5-E5</f>
        <v>33.4617</v>
      </c>
    </row>
    <row r="6" ht="22.5" customHeight="1" spans="1:9">
      <c r="A6" s="11" t="s">
        <v>12</v>
      </c>
      <c r="B6" s="12">
        <v>1.0106</v>
      </c>
      <c r="C6" s="12">
        <v>0</v>
      </c>
      <c r="D6" s="12">
        <v>0</v>
      </c>
      <c r="E6" s="12">
        <v>0</v>
      </c>
      <c r="F6" s="13" t="s">
        <v>11</v>
      </c>
      <c r="G6" s="13" t="s">
        <v>11</v>
      </c>
      <c r="H6" s="117">
        <v>13.1553</v>
      </c>
      <c r="I6" s="117">
        <f>H6+B6-E6</f>
        <v>14.1659</v>
      </c>
    </row>
    <row r="7" ht="22.5" customHeight="1" spans="1:9">
      <c r="A7" s="11" t="s">
        <v>13</v>
      </c>
      <c r="B7" s="12">
        <v>96.92</v>
      </c>
      <c r="C7" s="12">
        <v>68.08</v>
      </c>
      <c r="D7" s="12">
        <v>112.82</v>
      </c>
      <c r="E7" s="12">
        <f t="shared" si="0"/>
        <v>180.9</v>
      </c>
      <c r="F7" s="13" t="s">
        <v>11</v>
      </c>
      <c r="G7" s="13" t="s">
        <v>11</v>
      </c>
      <c r="H7" s="117">
        <v>277.97</v>
      </c>
      <c r="I7" s="117">
        <f>H7+B7-E7</f>
        <v>193.99</v>
      </c>
    </row>
    <row r="8" ht="22.5" customHeight="1" spans="1:9">
      <c r="A8" s="11" t="s">
        <v>14</v>
      </c>
      <c r="B8" s="12">
        <v>16.248</v>
      </c>
      <c r="C8" s="12">
        <v>29.375</v>
      </c>
      <c r="D8" s="12">
        <v>72.8085</v>
      </c>
      <c r="E8" s="12">
        <f t="shared" si="0"/>
        <v>102.1835</v>
      </c>
      <c r="F8" s="13" t="s">
        <v>15</v>
      </c>
      <c r="G8" s="13" t="s">
        <v>16</v>
      </c>
      <c r="H8" s="117">
        <v>172.2802</v>
      </c>
      <c r="I8" s="117">
        <f t="shared" ref="I8:I22" si="1">H8+B8-E8</f>
        <v>86.3447</v>
      </c>
    </row>
    <row r="9" ht="22.5" customHeight="1" spans="1:9">
      <c r="A9" s="11" t="s">
        <v>17</v>
      </c>
      <c r="B9" s="12">
        <v>24.6594</v>
      </c>
      <c r="C9" s="12">
        <v>68.49</v>
      </c>
      <c r="D9" s="12">
        <v>42.051</v>
      </c>
      <c r="E9" s="12">
        <v>110.541</v>
      </c>
      <c r="F9" s="13" t="s">
        <v>11</v>
      </c>
      <c r="G9" s="13" t="s">
        <v>11</v>
      </c>
      <c r="H9" s="117">
        <v>170.8321</v>
      </c>
      <c r="I9" s="117">
        <f t="shared" si="1"/>
        <v>84.9505</v>
      </c>
    </row>
    <row r="10" ht="22.5" customHeight="1" spans="1:9">
      <c r="A10" s="11" t="s">
        <v>18</v>
      </c>
      <c r="B10" s="12">
        <v>0.2975</v>
      </c>
      <c r="C10" s="12">
        <v>0</v>
      </c>
      <c r="D10" s="12">
        <v>3.61</v>
      </c>
      <c r="E10" s="12">
        <v>3.61</v>
      </c>
      <c r="F10" s="13" t="s">
        <v>11</v>
      </c>
      <c r="G10" s="13" t="s">
        <v>11</v>
      </c>
      <c r="H10" s="117">
        <v>10.9686</v>
      </c>
      <c r="I10" s="117">
        <f t="shared" si="1"/>
        <v>7.6561</v>
      </c>
    </row>
    <row r="11" ht="22.5" customHeight="1" spans="1:9">
      <c r="A11" s="11" t="s">
        <v>19</v>
      </c>
      <c r="B11" s="12">
        <v>46.251</v>
      </c>
      <c r="C11" s="12">
        <v>66.518</v>
      </c>
      <c r="D11" s="12">
        <v>105.2385</v>
      </c>
      <c r="E11" s="12">
        <f>D11+C11</f>
        <v>171.7565</v>
      </c>
      <c r="F11" s="13" t="s">
        <v>20</v>
      </c>
      <c r="G11" s="13" t="s">
        <v>21</v>
      </c>
      <c r="H11" s="117">
        <v>453.216</v>
      </c>
      <c r="I11" s="117">
        <f t="shared" si="1"/>
        <v>327.7105</v>
      </c>
    </row>
    <row r="12" ht="22.5" customHeight="1" spans="1:9">
      <c r="A12" s="11" t="s">
        <v>22</v>
      </c>
      <c r="B12" s="12">
        <v>54.312</v>
      </c>
      <c r="C12" s="12">
        <v>65.681</v>
      </c>
      <c r="D12" s="12">
        <v>85.99</v>
      </c>
      <c r="E12" s="12">
        <f>D12+C12</f>
        <v>151.671</v>
      </c>
      <c r="F12" s="13" t="s">
        <v>15</v>
      </c>
      <c r="G12" s="13" t="s">
        <v>16</v>
      </c>
      <c r="H12" s="117">
        <v>261.7734</v>
      </c>
      <c r="I12" s="117">
        <f t="shared" si="1"/>
        <v>164.4144</v>
      </c>
    </row>
    <row r="13" ht="22.5" customHeight="1" spans="1:9">
      <c r="A13" s="11" t="s">
        <v>23</v>
      </c>
      <c r="B13" s="12">
        <v>28.5015</v>
      </c>
      <c r="C13" s="12">
        <v>53.348</v>
      </c>
      <c r="D13" s="12">
        <v>65.16</v>
      </c>
      <c r="E13" s="12">
        <f>D13+C13</f>
        <v>118.508</v>
      </c>
      <c r="F13" s="13" t="s">
        <v>11</v>
      </c>
      <c r="G13" s="13" t="s">
        <v>11</v>
      </c>
      <c r="H13" s="117">
        <v>140.605</v>
      </c>
      <c r="I13" s="117">
        <f t="shared" si="1"/>
        <v>50.5985</v>
      </c>
    </row>
    <row r="14" ht="22.5" customHeight="1" spans="1:9">
      <c r="A14" s="11" t="s">
        <v>68</v>
      </c>
      <c r="B14" s="12">
        <v>0</v>
      </c>
      <c r="C14" s="12">
        <v>0</v>
      </c>
      <c r="D14" s="12">
        <v>0</v>
      </c>
      <c r="E14" s="12">
        <v>0</v>
      </c>
      <c r="F14" s="13"/>
      <c r="G14" s="13"/>
      <c r="H14" s="117">
        <v>0</v>
      </c>
      <c r="I14" s="117">
        <f t="shared" si="1"/>
        <v>0</v>
      </c>
    </row>
    <row r="15" ht="22.5" customHeight="1" spans="1:9">
      <c r="A15" s="11" t="s">
        <v>70</v>
      </c>
      <c r="B15" s="12">
        <v>0</v>
      </c>
      <c r="C15" s="12">
        <v>0</v>
      </c>
      <c r="D15" s="12">
        <v>0</v>
      </c>
      <c r="E15" s="12">
        <v>0</v>
      </c>
      <c r="F15" s="13"/>
      <c r="G15" s="13"/>
      <c r="H15" s="117">
        <v>2.328</v>
      </c>
      <c r="I15" s="117">
        <f t="shared" si="1"/>
        <v>2.328</v>
      </c>
    </row>
    <row r="16" ht="22.5" customHeight="1" spans="1:9">
      <c r="A16" s="11" t="s">
        <v>24</v>
      </c>
      <c r="B16" s="12">
        <v>0</v>
      </c>
      <c r="C16" s="12">
        <v>0</v>
      </c>
      <c r="D16" s="12">
        <v>0</v>
      </c>
      <c r="E16" s="12">
        <v>0</v>
      </c>
      <c r="F16" s="13" t="s">
        <v>11</v>
      </c>
      <c r="G16" s="13" t="s">
        <v>11</v>
      </c>
      <c r="H16" s="117">
        <v>0</v>
      </c>
      <c r="I16" s="117">
        <f t="shared" si="1"/>
        <v>0</v>
      </c>
    </row>
    <row r="17" ht="22.5" customHeight="1" spans="1:9">
      <c r="A17" s="11" t="s">
        <v>25</v>
      </c>
      <c r="B17" s="12">
        <v>0</v>
      </c>
      <c r="C17" s="12">
        <v>0</v>
      </c>
      <c r="D17" s="12">
        <v>0</v>
      </c>
      <c r="E17" s="12">
        <v>0</v>
      </c>
      <c r="F17" s="13" t="s">
        <v>11</v>
      </c>
      <c r="G17" s="13" t="s">
        <v>11</v>
      </c>
      <c r="H17" s="117">
        <v>0</v>
      </c>
      <c r="I17" s="117">
        <f t="shared" si="1"/>
        <v>0</v>
      </c>
    </row>
    <row r="18" ht="22.5" customHeight="1" spans="1:9">
      <c r="A18" s="11" t="s">
        <v>26</v>
      </c>
      <c r="B18" s="12">
        <v>0</v>
      </c>
      <c r="C18" s="12">
        <v>0</v>
      </c>
      <c r="D18" s="12">
        <v>0</v>
      </c>
      <c r="E18" s="12">
        <v>0</v>
      </c>
      <c r="F18" s="13" t="s">
        <v>11</v>
      </c>
      <c r="G18" s="13" t="s">
        <v>11</v>
      </c>
      <c r="H18" s="117">
        <v>5.56</v>
      </c>
      <c r="I18" s="117">
        <f t="shared" si="1"/>
        <v>5.56</v>
      </c>
    </row>
    <row r="19" ht="22.5" customHeight="1" spans="1:9">
      <c r="A19" s="11" t="s">
        <v>27</v>
      </c>
      <c r="B19" s="12">
        <v>0</v>
      </c>
      <c r="C19" s="12">
        <v>0</v>
      </c>
      <c r="D19" s="12">
        <v>11.32</v>
      </c>
      <c r="E19" s="12">
        <f>D19+C19</f>
        <v>11.32</v>
      </c>
      <c r="F19" s="13" t="s">
        <v>11</v>
      </c>
      <c r="G19" s="13" t="s">
        <v>11</v>
      </c>
      <c r="H19" s="117">
        <v>231.163</v>
      </c>
      <c r="I19" s="117">
        <f t="shared" si="1"/>
        <v>219.843</v>
      </c>
    </row>
    <row r="20" ht="22.5" customHeight="1" spans="1:9">
      <c r="A20" s="11" t="s">
        <v>28</v>
      </c>
      <c r="B20" s="12">
        <v>86.5397</v>
      </c>
      <c r="C20" s="12">
        <v>38.827</v>
      </c>
      <c r="D20" s="12">
        <v>43.8517</v>
      </c>
      <c r="E20" s="12">
        <f>D20+C20</f>
        <v>82.6787</v>
      </c>
      <c r="F20" s="13" t="s">
        <v>29</v>
      </c>
      <c r="G20" s="13" t="s">
        <v>16</v>
      </c>
      <c r="H20" s="117">
        <v>256.6904</v>
      </c>
      <c r="I20" s="117">
        <f t="shared" si="1"/>
        <v>260.5514</v>
      </c>
    </row>
    <row r="21" ht="22.5" customHeight="1" spans="1:9">
      <c r="A21" s="11" t="s">
        <v>30</v>
      </c>
      <c r="B21" s="12">
        <v>0</v>
      </c>
      <c r="C21" s="12">
        <v>0</v>
      </c>
      <c r="D21" s="12">
        <v>0</v>
      </c>
      <c r="E21" s="12">
        <v>0</v>
      </c>
      <c r="F21" s="13" t="s">
        <v>11</v>
      </c>
      <c r="G21" s="13" t="s">
        <v>11</v>
      </c>
      <c r="H21" s="117">
        <v>0</v>
      </c>
      <c r="I21" s="117">
        <f t="shared" si="1"/>
        <v>0</v>
      </c>
    </row>
    <row r="22" ht="22.5" customHeight="1" spans="1:9">
      <c r="A22" s="15" t="s">
        <v>31</v>
      </c>
      <c r="B22" s="16">
        <v>356.5177</v>
      </c>
      <c r="C22" s="16">
        <v>396.819</v>
      </c>
      <c r="D22" s="16">
        <v>556.0607</v>
      </c>
      <c r="E22" s="17">
        <v>952.3797</v>
      </c>
      <c r="F22" s="13" t="s">
        <v>11</v>
      </c>
      <c r="G22" s="13" t="s">
        <v>11</v>
      </c>
      <c r="H22" s="117">
        <v>2047.4367</v>
      </c>
      <c r="I22" s="117">
        <f t="shared" si="1"/>
        <v>1451.5747</v>
      </c>
    </row>
    <row r="23" ht="22.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2.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9" width="16.625" customWidth="1"/>
  </cols>
  <sheetData>
    <row r="1" ht="22.5" customHeight="1" spans="1:9">
      <c r="A1" s="3" t="s">
        <v>77</v>
      </c>
      <c r="B1" s="4"/>
      <c r="C1" s="4"/>
      <c r="D1" s="4"/>
      <c r="E1" s="4"/>
      <c r="F1" s="4"/>
      <c r="G1" s="4"/>
      <c r="H1" s="4"/>
      <c r="I1" s="4"/>
    </row>
    <row r="2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ht="22.5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35</v>
      </c>
      <c r="I3" s="8" t="s">
        <v>36</v>
      </c>
    </row>
    <row r="4" ht="22.5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2.5" customHeight="1" spans="1:9">
      <c r="A5" s="11" t="s">
        <v>10</v>
      </c>
      <c r="B5" s="12">
        <v>5.138</v>
      </c>
      <c r="C5" s="12">
        <v>12.5</v>
      </c>
      <c r="D5" s="12">
        <v>49.168</v>
      </c>
      <c r="E5" s="12">
        <f>D5+C5</f>
        <v>61.668</v>
      </c>
      <c r="F5" s="13" t="s">
        <v>11</v>
      </c>
      <c r="G5" s="13" t="s">
        <v>11</v>
      </c>
      <c r="H5" s="14">
        <v>89.9917</v>
      </c>
      <c r="I5" s="117">
        <f>H5+B5-E5</f>
        <v>33.4617</v>
      </c>
    </row>
    <row r="6" ht="22.5" customHeight="1" spans="1:9">
      <c r="A6" s="11" t="s">
        <v>12</v>
      </c>
      <c r="B6" s="12">
        <v>2.9906</v>
      </c>
      <c r="C6" s="12">
        <v>0</v>
      </c>
      <c r="D6" s="12">
        <v>0</v>
      </c>
      <c r="E6" s="12">
        <f t="shared" ref="E6:E22" si="0">D6+C6</f>
        <v>0</v>
      </c>
      <c r="F6" s="13" t="s">
        <v>11</v>
      </c>
      <c r="G6" s="13" t="s">
        <v>11</v>
      </c>
      <c r="H6" s="14">
        <v>11.1753</v>
      </c>
      <c r="I6" s="117">
        <f t="shared" ref="I6:I22" si="1">H6+B6-E6</f>
        <v>14.1659</v>
      </c>
    </row>
    <row r="7" ht="22.5" customHeight="1" spans="1:9">
      <c r="A7" s="11" t="s">
        <v>13</v>
      </c>
      <c r="B7" s="12">
        <v>96.92</v>
      </c>
      <c r="C7" s="12">
        <v>91.78</v>
      </c>
      <c r="D7" s="12">
        <v>217.3</v>
      </c>
      <c r="E7" s="12">
        <f t="shared" si="0"/>
        <v>309.08</v>
      </c>
      <c r="F7" s="13" t="s">
        <v>11</v>
      </c>
      <c r="G7" s="13" t="s">
        <v>11</v>
      </c>
      <c r="H7" s="14">
        <v>406.15</v>
      </c>
      <c r="I7" s="117">
        <f t="shared" si="1"/>
        <v>193.99</v>
      </c>
    </row>
    <row r="8" ht="22.5" customHeight="1" spans="1:9">
      <c r="A8" s="11" t="s">
        <v>14</v>
      </c>
      <c r="B8" s="12">
        <v>29.388</v>
      </c>
      <c r="C8" s="12">
        <v>49.899</v>
      </c>
      <c r="D8" s="12">
        <v>141.5885</v>
      </c>
      <c r="E8" s="12">
        <f t="shared" si="0"/>
        <v>191.4875</v>
      </c>
      <c r="F8" s="13" t="s">
        <v>15</v>
      </c>
      <c r="G8" s="13" t="s">
        <v>16</v>
      </c>
      <c r="H8" s="14">
        <v>248.4442</v>
      </c>
      <c r="I8" s="117">
        <f t="shared" si="1"/>
        <v>86.3447</v>
      </c>
    </row>
    <row r="9" ht="22.5" customHeight="1" spans="1:9">
      <c r="A9" s="11" t="s">
        <v>17</v>
      </c>
      <c r="B9" s="12">
        <v>40.6295</v>
      </c>
      <c r="C9" s="12">
        <v>96.51</v>
      </c>
      <c r="D9" s="12">
        <v>209.453</v>
      </c>
      <c r="E9" s="12">
        <f t="shared" si="0"/>
        <v>305.963</v>
      </c>
      <c r="F9" s="13" t="s">
        <v>11</v>
      </c>
      <c r="G9" s="13" t="s">
        <v>11</v>
      </c>
      <c r="H9" s="14">
        <v>350.284</v>
      </c>
      <c r="I9" s="117">
        <f t="shared" si="1"/>
        <v>84.9505</v>
      </c>
    </row>
    <row r="10" ht="22.5" customHeight="1" spans="1:9">
      <c r="A10" s="11" t="s">
        <v>18</v>
      </c>
      <c r="B10" s="12">
        <v>3.3715</v>
      </c>
      <c r="C10" s="12">
        <v>3</v>
      </c>
      <c r="D10" s="12">
        <v>3.61</v>
      </c>
      <c r="E10" s="12">
        <f t="shared" si="0"/>
        <v>6.61</v>
      </c>
      <c r="F10" s="13" t="s">
        <v>11</v>
      </c>
      <c r="G10" s="13" t="s">
        <v>11</v>
      </c>
      <c r="H10" s="14">
        <v>10.8946</v>
      </c>
      <c r="I10" s="117">
        <f t="shared" si="1"/>
        <v>7.6561</v>
      </c>
    </row>
    <row r="11" ht="22.5" customHeight="1" spans="1:9">
      <c r="A11" s="11" t="s">
        <v>19</v>
      </c>
      <c r="B11" s="12">
        <v>149.049</v>
      </c>
      <c r="C11" s="12">
        <v>162.098</v>
      </c>
      <c r="D11" s="12">
        <v>334.6155</v>
      </c>
      <c r="E11" s="12">
        <f t="shared" si="0"/>
        <v>496.7135</v>
      </c>
      <c r="F11" s="13" t="s">
        <v>20</v>
      </c>
      <c r="G11" s="13" t="s">
        <v>21</v>
      </c>
      <c r="H11" s="14">
        <v>675.375</v>
      </c>
      <c r="I11" s="117">
        <f t="shared" si="1"/>
        <v>327.7105</v>
      </c>
    </row>
    <row r="12" ht="22.5" customHeight="1" spans="1:9">
      <c r="A12" s="11" t="s">
        <v>22</v>
      </c>
      <c r="B12" s="12">
        <v>132.4523</v>
      </c>
      <c r="C12" s="12">
        <v>69.921</v>
      </c>
      <c r="D12" s="12">
        <v>124.858</v>
      </c>
      <c r="E12" s="12">
        <f t="shared" si="0"/>
        <v>194.779</v>
      </c>
      <c r="F12" s="13" t="s">
        <v>15</v>
      </c>
      <c r="G12" s="13" t="s">
        <v>16</v>
      </c>
      <c r="H12" s="14">
        <v>226.7411</v>
      </c>
      <c r="I12" s="117">
        <f t="shared" si="1"/>
        <v>164.4144</v>
      </c>
    </row>
    <row r="13" ht="22.5" customHeight="1" spans="1:9">
      <c r="A13" s="11" t="s">
        <v>23</v>
      </c>
      <c r="B13" s="12">
        <v>52.4165</v>
      </c>
      <c r="C13" s="12">
        <v>68.988</v>
      </c>
      <c r="D13" s="12">
        <v>102.1875</v>
      </c>
      <c r="E13" s="12">
        <f t="shared" si="0"/>
        <v>171.1755</v>
      </c>
      <c r="F13" s="13" t="s">
        <v>11</v>
      </c>
      <c r="G13" s="13" t="s">
        <v>11</v>
      </c>
      <c r="H13" s="14">
        <v>169.3575</v>
      </c>
      <c r="I13" s="117">
        <f t="shared" si="1"/>
        <v>50.5985</v>
      </c>
    </row>
    <row r="14" ht="22.5" customHeight="1" spans="1:9">
      <c r="A14" s="11" t="s">
        <v>68</v>
      </c>
      <c r="B14" s="12">
        <v>0</v>
      </c>
      <c r="C14" s="12">
        <v>0</v>
      </c>
      <c r="D14" s="12">
        <v>0</v>
      </c>
      <c r="E14" s="12">
        <f t="shared" si="0"/>
        <v>0</v>
      </c>
      <c r="F14" s="13"/>
      <c r="G14" s="13"/>
      <c r="H14" s="14">
        <v>0</v>
      </c>
      <c r="I14" s="117">
        <f t="shared" si="1"/>
        <v>0</v>
      </c>
    </row>
    <row r="15" ht="22.5" customHeight="1" spans="1:9">
      <c r="A15" s="11" t="s">
        <v>70</v>
      </c>
      <c r="B15" s="12">
        <v>2.328</v>
      </c>
      <c r="C15" s="12">
        <v>0</v>
      </c>
      <c r="D15" s="12">
        <v>0</v>
      </c>
      <c r="E15" s="12">
        <f t="shared" si="0"/>
        <v>0</v>
      </c>
      <c r="F15" s="13"/>
      <c r="G15" s="13"/>
      <c r="H15" s="14">
        <v>0</v>
      </c>
      <c r="I15" s="117">
        <f t="shared" si="1"/>
        <v>2.328</v>
      </c>
    </row>
    <row r="16" ht="22.5" customHeight="1" spans="1:9">
      <c r="A16" s="11" t="s">
        <v>24</v>
      </c>
      <c r="B16" s="12">
        <v>0</v>
      </c>
      <c r="C16" s="12">
        <v>0</v>
      </c>
      <c r="D16" s="12">
        <v>0</v>
      </c>
      <c r="E16" s="12">
        <f t="shared" si="0"/>
        <v>0</v>
      </c>
      <c r="F16" s="13" t="s">
        <v>11</v>
      </c>
      <c r="G16" s="13" t="s">
        <v>11</v>
      </c>
      <c r="H16" s="14">
        <v>0</v>
      </c>
      <c r="I16" s="117">
        <f t="shared" si="1"/>
        <v>0</v>
      </c>
    </row>
    <row r="17" ht="22.5" customHeight="1" spans="1:9">
      <c r="A17" s="11" t="s">
        <v>25</v>
      </c>
      <c r="B17" s="12">
        <v>0</v>
      </c>
      <c r="C17" s="12">
        <v>0</v>
      </c>
      <c r="D17" s="12">
        <v>0</v>
      </c>
      <c r="E17" s="12">
        <f t="shared" si="0"/>
        <v>0</v>
      </c>
      <c r="F17" s="13" t="s">
        <v>11</v>
      </c>
      <c r="G17" s="13" t="s">
        <v>11</v>
      </c>
      <c r="H17" s="14">
        <v>7.07767178198537e-16</v>
      </c>
      <c r="I17" s="117">
        <f t="shared" si="1"/>
        <v>7.07767178198537e-16</v>
      </c>
    </row>
    <row r="18" ht="22.5" customHeight="1" spans="1:9">
      <c r="A18" s="11" t="s">
        <v>26</v>
      </c>
      <c r="B18" s="12">
        <v>0</v>
      </c>
      <c r="C18" s="12">
        <v>0</v>
      </c>
      <c r="D18" s="12">
        <v>0</v>
      </c>
      <c r="E18" s="12">
        <f t="shared" si="0"/>
        <v>0</v>
      </c>
      <c r="F18" s="13" t="s">
        <v>11</v>
      </c>
      <c r="G18" s="13" t="s">
        <v>11</v>
      </c>
      <c r="H18" s="14">
        <v>5.56</v>
      </c>
      <c r="I18" s="117">
        <f t="shared" si="1"/>
        <v>5.56</v>
      </c>
    </row>
    <row r="19" ht="22.5" customHeight="1" spans="1:9">
      <c r="A19" s="11" t="s">
        <v>27</v>
      </c>
      <c r="B19" s="12">
        <v>53.993</v>
      </c>
      <c r="C19" s="12">
        <v>0</v>
      </c>
      <c r="D19" s="12">
        <v>20.64</v>
      </c>
      <c r="E19" s="12">
        <f t="shared" si="0"/>
        <v>20.64</v>
      </c>
      <c r="F19" s="13" t="s">
        <v>11</v>
      </c>
      <c r="G19" s="13" t="s">
        <v>11</v>
      </c>
      <c r="H19" s="14">
        <v>186.49</v>
      </c>
      <c r="I19" s="117">
        <f t="shared" si="1"/>
        <v>219.843</v>
      </c>
    </row>
    <row r="20" ht="22.5" customHeight="1" spans="1:9">
      <c r="A20" s="11" t="s">
        <v>28</v>
      </c>
      <c r="B20" s="12">
        <v>182.5277</v>
      </c>
      <c r="C20" s="12">
        <v>55.737</v>
      </c>
      <c r="D20" s="12">
        <v>121.7808</v>
      </c>
      <c r="E20" s="12">
        <f t="shared" si="0"/>
        <v>177.5178</v>
      </c>
      <c r="F20" s="13" t="s">
        <v>29</v>
      </c>
      <c r="G20" s="13" t="s">
        <v>16</v>
      </c>
      <c r="H20" s="14">
        <v>255.5415</v>
      </c>
      <c r="I20" s="117">
        <f t="shared" si="1"/>
        <v>260.5514</v>
      </c>
    </row>
    <row r="21" ht="22.5" customHeight="1" spans="1:9">
      <c r="A21" s="11" t="s">
        <v>30</v>
      </c>
      <c r="B21" s="12">
        <v>0</v>
      </c>
      <c r="C21" s="12">
        <v>0</v>
      </c>
      <c r="D21" s="12">
        <v>0</v>
      </c>
      <c r="E21" s="12">
        <f t="shared" si="0"/>
        <v>0</v>
      </c>
      <c r="F21" s="13" t="s">
        <v>11</v>
      </c>
      <c r="G21" s="13" t="s">
        <v>11</v>
      </c>
      <c r="H21" s="14">
        <v>0</v>
      </c>
      <c r="I21" s="117">
        <f t="shared" si="1"/>
        <v>0</v>
      </c>
    </row>
    <row r="22" ht="22.5" customHeight="1" spans="1:9">
      <c r="A22" s="15" t="s">
        <v>78</v>
      </c>
      <c r="B22" s="16">
        <v>751.2041</v>
      </c>
      <c r="C22" s="16">
        <v>610.433</v>
      </c>
      <c r="D22" s="16">
        <v>1325.2013</v>
      </c>
      <c r="E22" s="12">
        <v>1935.6343</v>
      </c>
      <c r="F22" s="13" t="s">
        <v>11</v>
      </c>
      <c r="G22" s="13" t="s">
        <v>11</v>
      </c>
      <c r="H22" s="14">
        <v>2636.0049</v>
      </c>
      <c r="I22" s="117">
        <f t="shared" si="1"/>
        <v>1451.5747</v>
      </c>
    </row>
    <row r="23" ht="22.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2.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51388888888889" right="0.751388888888889" top="1" bottom="1" header="0.5" footer="0.5"/>
  <pageSetup paperSize="9" orientation="landscape" horizontalDpi="600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ht="22.5" customHeight="1" spans="1:9">
      <c r="A1" s="3" t="s">
        <v>79</v>
      </c>
      <c r="B1" s="4"/>
      <c r="C1" s="4"/>
      <c r="D1" s="4"/>
      <c r="E1" s="4"/>
      <c r="F1" s="4"/>
      <c r="G1" s="4"/>
      <c r="H1" s="4"/>
      <c r="I1" s="4"/>
    </row>
    <row r="2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ht="22.5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22.5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2.5" customHeight="1" spans="1:9">
      <c r="A5" s="11" t="s">
        <v>10</v>
      </c>
      <c r="B5" s="12">
        <v>17.091</v>
      </c>
      <c r="C5" s="12">
        <v>6.564</v>
      </c>
      <c r="D5" s="12">
        <v>9.78</v>
      </c>
      <c r="E5" s="12">
        <f>D5+C5</f>
        <v>16.344</v>
      </c>
      <c r="F5" s="13" t="s">
        <v>11</v>
      </c>
      <c r="G5" s="13" t="s">
        <v>11</v>
      </c>
      <c r="H5" s="117">
        <v>33.4617</v>
      </c>
      <c r="I5" s="117">
        <f t="shared" ref="I5:I22" si="0">H5+B5-E5</f>
        <v>34.2087</v>
      </c>
    </row>
    <row r="6" ht="22.5" customHeight="1" spans="1:9">
      <c r="A6" s="11" t="s">
        <v>12</v>
      </c>
      <c r="B6" s="12">
        <v>1.12</v>
      </c>
      <c r="C6" s="12">
        <v>0</v>
      </c>
      <c r="D6" s="12">
        <v>4.957</v>
      </c>
      <c r="E6" s="12">
        <f t="shared" ref="E6:E22" si="1">D6+C6</f>
        <v>4.957</v>
      </c>
      <c r="F6" s="13" t="s">
        <v>11</v>
      </c>
      <c r="G6" s="13" t="s">
        <v>11</v>
      </c>
      <c r="H6" s="117">
        <v>14.1659</v>
      </c>
      <c r="I6" s="117">
        <f t="shared" si="0"/>
        <v>10.3289</v>
      </c>
    </row>
    <row r="7" ht="22.5" customHeight="1" spans="1:9">
      <c r="A7" s="11" t="s">
        <v>13</v>
      </c>
      <c r="B7" s="12">
        <v>247.316</v>
      </c>
      <c r="C7" s="12">
        <v>103.34</v>
      </c>
      <c r="D7" s="12">
        <v>137.47</v>
      </c>
      <c r="E7" s="12">
        <f t="shared" si="1"/>
        <v>240.81</v>
      </c>
      <c r="F7" s="13" t="s">
        <v>11</v>
      </c>
      <c r="G7" s="13" t="s">
        <v>11</v>
      </c>
      <c r="H7" s="117">
        <v>193.99</v>
      </c>
      <c r="I7" s="117">
        <f t="shared" si="0"/>
        <v>200.496</v>
      </c>
    </row>
    <row r="8" ht="22.5" customHeight="1" spans="1:9">
      <c r="A8" s="11" t="s">
        <v>14</v>
      </c>
      <c r="B8" s="12">
        <v>45.8934</v>
      </c>
      <c r="C8" s="12">
        <v>13.217</v>
      </c>
      <c r="D8" s="159">
        <v>55.781</v>
      </c>
      <c r="E8" s="159">
        <f t="shared" si="1"/>
        <v>68.998</v>
      </c>
      <c r="F8" s="13" t="s">
        <v>15</v>
      </c>
      <c r="G8" s="13" t="s">
        <v>16</v>
      </c>
      <c r="H8" s="117">
        <v>86.3447</v>
      </c>
      <c r="I8" s="151">
        <f t="shared" si="0"/>
        <v>63.2401</v>
      </c>
    </row>
    <row r="9" ht="22.5" customHeight="1" spans="1:9">
      <c r="A9" s="11" t="s">
        <v>17</v>
      </c>
      <c r="B9" s="12">
        <v>14.1377</v>
      </c>
      <c r="C9" s="12">
        <v>1.463</v>
      </c>
      <c r="D9" s="12">
        <v>49.194</v>
      </c>
      <c r="E9" s="12">
        <f t="shared" si="1"/>
        <v>50.657</v>
      </c>
      <c r="F9" s="13" t="s">
        <v>11</v>
      </c>
      <c r="G9" s="13" t="s">
        <v>11</v>
      </c>
      <c r="H9" s="117">
        <v>84.9505</v>
      </c>
      <c r="I9" s="117">
        <f t="shared" si="0"/>
        <v>48.4312</v>
      </c>
    </row>
    <row r="10" ht="22.5" customHeight="1" spans="1:9">
      <c r="A10" s="11" t="s">
        <v>18</v>
      </c>
      <c r="B10" s="12">
        <v>84.6766</v>
      </c>
      <c r="C10" s="12">
        <v>47.9</v>
      </c>
      <c r="D10" s="12">
        <v>1.47</v>
      </c>
      <c r="E10" s="12">
        <f t="shared" si="1"/>
        <v>49.37</v>
      </c>
      <c r="F10" s="13" t="s">
        <v>11</v>
      </c>
      <c r="G10" s="13" t="s">
        <v>11</v>
      </c>
      <c r="H10" s="117">
        <v>7.6561</v>
      </c>
      <c r="I10" s="117">
        <f t="shared" si="0"/>
        <v>42.9627</v>
      </c>
    </row>
    <row r="11" ht="22.5" customHeight="1" spans="1:9">
      <c r="A11" s="11" t="s">
        <v>19</v>
      </c>
      <c r="B11" s="12">
        <v>362.898</v>
      </c>
      <c r="C11" s="12">
        <v>64.853</v>
      </c>
      <c r="D11" s="12">
        <v>69.539</v>
      </c>
      <c r="E11" s="12">
        <f t="shared" si="1"/>
        <v>134.392</v>
      </c>
      <c r="F11" s="13" t="s">
        <v>20</v>
      </c>
      <c r="G11" s="13" t="s">
        <v>21</v>
      </c>
      <c r="H11" s="117">
        <v>327.7105</v>
      </c>
      <c r="I11" s="117">
        <f t="shared" si="0"/>
        <v>556.2165</v>
      </c>
    </row>
    <row r="12" ht="22.5" customHeight="1" spans="1:9">
      <c r="A12" s="11" t="s">
        <v>22</v>
      </c>
      <c r="B12" s="12">
        <v>194.5923</v>
      </c>
      <c r="C12" s="12">
        <v>111.1378</v>
      </c>
      <c r="D12" s="159">
        <v>186.759</v>
      </c>
      <c r="E12" s="159">
        <f t="shared" si="1"/>
        <v>297.8968</v>
      </c>
      <c r="F12" s="13" t="s">
        <v>15</v>
      </c>
      <c r="G12" s="13" t="s">
        <v>16</v>
      </c>
      <c r="H12" s="117">
        <v>164.4144</v>
      </c>
      <c r="I12" s="151">
        <f t="shared" si="0"/>
        <v>61.1099</v>
      </c>
    </row>
    <row r="13" ht="22.5" customHeight="1" spans="1:9">
      <c r="A13" s="11" t="s">
        <v>23</v>
      </c>
      <c r="B13" s="12">
        <v>55.9383</v>
      </c>
      <c r="C13" s="12">
        <v>35.3</v>
      </c>
      <c r="D13" s="12">
        <v>54.087</v>
      </c>
      <c r="E13" s="12">
        <f t="shared" si="1"/>
        <v>89.387</v>
      </c>
      <c r="F13" s="13" t="s">
        <v>11</v>
      </c>
      <c r="G13" s="13" t="s">
        <v>11</v>
      </c>
      <c r="H13" s="117">
        <v>50.5985</v>
      </c>
      <c r="I13" s="117">
        <f t="shared" si="0"/>
        <v>17.1498</v>
      </c>
    </row>
    <row r="14" ht="22.5" customHeight="1" spans="1:9">
      <c r="A14" s="11" t="s">
        <v>68</v>
      </c>
      <c r="B14" s="12">
        <v>0</v>
      </c>
      <c r="C14" s="12">
        <v>0</v>
      </c>
      <c r="D14" s="12">
        <v>0</v>
      </c>
      <c r="E14" s="12">
        <f t="shared" si="1"/>
        <v>0</v>
      </c>
      <c r="F14" s="13"/>
      <c r="G14" s="13"/>
      <c r="H14" s="117">
        <v>0</v>
      </c>
      <c r="I14" s="117">
        <f t="shared" si="0"/>
        <v>0</v>
      </c>
    </row>
    <row r="15" ht="22.5" customHeight="1" spans="1:9">
      <c r="A15" s="11" t="s">
        <v>70</v>
      </c>
      <c r="B15" s="12">
        <v>4.188</v>
      </c>
      <c r="C15" s="12">
        <v>0</v>
      </c>
      <c r="D15" s="12">
        <v>0</v>
      </c>
      <c r="E15" s="12">
        <f t="shared" si="1"/>
        <v>0</v>
      </c>
      <c r="F15" s="13"/>
      <c r="G15" s="13"/>
      <c r="H15" s="117">
        <v>2.328</v>
      </c>
      <c r="I15" s="117">
        <f t="shared" si="0"/>
        <v>6.516</v>
      </c>
    </row>
    <row r="16" ht="22.5" customHeight="1" spans="1:9">
      <c r="A16" s="11" t="s">
        <v>24</v>
      </c>
      <c r="B16" s="12">
        <v>0</v>
      </c>
      <c r="C16" s="12">
        <v>0</v>
      </c>
      <c r="D16" s="12">
        <v>0</v>
      </c>
      <c r="E16" s="12">
        <f t="shared" si="1"/>
        <v>0</v>
      </c>
      <c r="F16" s="13" t="s">
        <v>11</v>
      </c>
      <c r="G16" s="13" t="s">
        <v>11</v>
      </c>
      <c r="H16" s="117">
        <v>0</v>
      </c>
      <c r="I16" s="117">
        <f t="shared" si="0"/>
        <v>0</v>
      </c>
    </row>
    <row r="17" ht="22.5" customHeight="1" spans="1:9">
      <c r="A17" s="11" t="s">
        <v>25</v>
      </c>
      <c r="B17" s="12">
        <v>89.92</v>
      </c>
      <c r="C17" s="12">
        <v>8.54</v>
      </c>
      <c r="D17" s="12">
        <v>67.94</v>
      </c>
      <c r="E17" s="12">
        <f t="shared" si="1"/>
        <v>76.48</v>
      </c>
      <c r="F17" s="13" t="s">
        <v>11</v>
      </c>
      <c r="G17" s="13" t="s">
        <v>11</v>
      </c>
      <c r="H17" s="117">
        <v>0</v>
      </c>
      <c r="I17" s="117">
        <f t="shared" si="0"/>
        <v>13.44</v>
      </c>
    </row>
    <row r="18" ht="22.5" customHeight="1" spans="1:9">
      <c r="A18" s="11" t="s">
        <v>26</v>
      </c>
      <c r="B18" s="12">
        <v>0</v>
      </c>
      <c r="C18" s="12">
        <v>0</v>
      </c>
      <c r="D18" s="12">
        <v>0</v>
      </c>
      <c r="E18" s="12">
        <f t="shared" si="1"/>
        <v>0</v>
      </c>
      <c r="F18" s="13" t="s">
        <v>11</v>
      </c>
      <c r="G18" s="13" t="s">
        <v>11</v>
      </c>
      <c r="H18" s="117">
        <v>5.56</v>
      </c>
      <c r="I18" s="117">
        <f t="shared" si="0"/>
        <v>5.56</v>
      </c>
    </row>
    <row r="19" ht="22.5" customHeight="1" spans="1:9">
      <c r="A19" s="11" t="s">
        <v>27</v>
      </c>
      <c r="B19" s="12">
        <v>27.78</v>
      </c>
      <c r="C19" s="12">
        <v>46.42</v>
      </c>
      <c r="D19" s="12">
        <v>40.7</v>
      </c>
      <c r="E19" s="12">
        <f t="shared" si="1"/>
        <v>87.12</v>
      </c>
      <c r="F19" s="13" t="s">
        <v>11</v>
      </c>
      <c r="G19" s="13" t="s">
        <v>11</v>
      </c>
      <c r="H19" s="117">
        <v>219.843</v>
      </c>
      <c r="I19" s="117">
        <f t="shared" si="0"/>
        <v>160.503</v>
      </c>
    </row>
    <row r="20" ht="22.5" customHeight="1" spans="1:9">
      <c r="A20" s="11" t="s">
        <v>28</v>
      </c>
      <c r="B20" s="12">
        <v>1518.1357</v>
      </c>
      <c r="C20" s="12">
        <v>290.207</v>
      </c>
      <c r="D20" s="12">
        <v>740.139</v>
      </c>
      <c r="E20" s="12">
        <f t="shared" si="1"/>
        <v>1030.346</v>
      </c>
      <c r="F20" s="13" t="s">
        <v>29</v>
      </c>
      <c r="G20" s="13" t="s">
        <v>16</v>
      </c>
      <c r="H20" s="117">
        <v>260.5514</v>
      </c>
      <c r="I20" s="117">
        <f t="shared" si="0"/>
        <v>748.3411</v>
      </c>
    </row>
    <row r="21" ht="22.5" customHeight="1" spans="1:9">
      <c r="A21" s="11" t="s">
        <v>30</v>
      </c>
      <c r="B21" s="12">
        <v>0</v>
      </c>
      <c r="C21" s="12">
        <v>0</v>
      </c>
      <c r="D21" s="12">
        <v>0</v>
      </c>
      <c r="E21" s="12">
        <f t="shared" si="1"/>
        <v>0</v>
      </c>
      <c r="F21" s="13" t="s">
        <v>11</v>
      </c>
      <c r="G21" s="13" t="s">
        <v>11</v>
      </c>
      <c r="H21" s="117">
        <v>0</v>
      </c>
      <c r="I21" s="117">
        <f t="shared" si="0"/>
        <v>0</v>
      </c>
    </row>
    <row r="22" ht="22.5" customHeight="1" spans="1:9">
      <c r="A22" s="15" t="s">
        <v>31</v>
      </c>
      <c r="B22" s="16">
        <v>2663.687</v>
      </c>
      <c r="C22" s="16">
        <v>728.9418</v>
      </c>
      <c r="D22" s="16">
        <v>1417.816</v>
      </c>
      <c r="E22" s="12">
        <f t="shared" si="1"/>
        <v>2146.7578</v>
      </c>
      <c r="F22" s="13" t="s">
        <v>11</v>
      </c>
      <c r="G22" s="13" t="s">
        <v>11</v>
      </c>
      <c r="H22" s="117">
        <v>1451.5747</v>
      </c>
      <c r="I22" s="117">
        <f t="shared" si="0"/>
        <v>1968.5039</v>
      </c>
    </row>
    <row r="23" ht="22.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2.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5" right="0.0388888888888889" top="0.354166666666667" bottom="0.118055555555556" header="0.196527777777778" footer="0.0777777777777778"/>
  <pageSetup paperSize="9" orientation="landscape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ht="22.5" customHeight="1" spans="1:9">
      <c r="A1" s="3" t="s">
        <v>80</v>
      </c>
      <c r="B1" s="4"/>
      <c r="C1" s="4"/>
      <c r="D1" s="4"/>
      <c r="E1" s="4"/>
      <c r="F1" s="4"/>
      <c r="G1" s="4"/>
      <c r="H1" s="4"/>
      <c r="I1" s="4"/>
    </row>
    <row r="2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ht="22.5" customHeight="1" spans="1:9">
      <c r="A5" s="11" t="s">
        <v>10</v>
      </c>
      <c r="B5" s="123">
        <v>5.12</v>
      </c>
      <c r="C5" s="123">
        <v>0</v>
      </c>
      <c r="D5" s="123">
        <v>19.059</v>
      </c>
      <c r="E5" s="123">
        <f>D5+C5</f>
        <v>19.059</v>
      </c>
      <c r="F5" s="13" t="s">
        <v>11</v>
      </c>
      <c r="G5" s="13" t="s">
        <v>11</v>
      </c>
      <c r="H5" s="117">
        <v>34.2087</v>
      </c>
      <c r="I5" s="117">
        <f>H5+B5-E5</f>
        <v>20.2697</v>
      </c>
    </row>
    <row r="6" ht="22.5" customHeight="1" spans="1:9">
      <c r="A6" s="11" t="s">
        <v>12</v>
      </c>
      <c r="B6" s="123">
        <v>0</v>
      </c>
      <c r="C6" s="123">
        <v>0</v>
      </c>
      <c r="D6" s="123">
        <v>1.98</v>
      </c>
      <c r="E6" s="123">
        <f t="shared" ref="E6:E20" si="0">D6+C6</f>
        <v>1.98</v>
      </c>
      <c r="F6" s="13" t="s">
        <v>11</v>
      </c>
      <c r="G6" s="13" t="s">
        <v>11</v>
      </c>
      <c r="H6" s="117">
        <v>10.3289</v>
      </c>
      <c r="I6" s="117">
        <f t="shared" ref="I6:I22" si="1">H6+B6-E6</f>
        <v>8.3489</v>
      </c>
    </row>
    <row r="7" ht="22.5" customHeight="1" spans="1:9">
      <c r="A7" s="11" t="s">
        <v>13</v>
      </c>
      <c r="B7" s="123">
        <v>209.3225</v>
      </c>
      <c r="C7" s="123">
        <v>10</v>
      </c>
      <c r="D7" s="123">
        <v>76.2</v>
      </c>
      <c r="E7" s="123">
        <f t="shared" si="0"/>
        <v>86.2</v>
      </c>
      <c r="F7" s="13" t="s">
        <v>11</v>
      </c>
      <c r="G7" s="13" t="s">
        <v>11</v>
      </c>
      <c r="H7" s="117">
        <v>200.496</v>
      </c>
      <c r="I7" s="117">
        <f t="shared" si="1"/>
        <v>323.6185</v>
      </c>
    </row>
    <row r="8" ht="22.5" customHeight="1" spans="1:9">
      <c r="A8" s="11" t="s">
        <v>14</v>
      </c>
      <c r="B8" s="123">
        <v>55.893</v>
      </c>
      <c r="C8" s="123">
        <v>0.4436</v>
      </c>
      <c r="D8" s="123">
        <v>38.952</v>
      </c>
      <c r="E8" s="123">
        <f t="shared" si="0"/>
        <v>39.3956</v>
      </c>
      <c r="F8" s="13" t="s">
        <v>15</v>
      </c>
      <c r="G8" s="13" t="s">
        <v>16</v>
      </c>
      <c r="H8" s="151">
        <v>63.2401</v>
      </c>
      <c r="I8" s="151">
        <f t="shared" si="1"/>
        <v>79.7375</v>
      </c>
    </row>
    <row r="9" ht="22.5" customHeight="1" spans="1:9">
      <c r="A9" s="11" t="s">
        <v>17</v>
      </c>
      <c r="B9" s="123">
        <v>39.9555</v>
      </c>
      <c r="C9" s="123">
        <v>11.669</v>
      </c>
      <c r="D9" s="123">
        <v>38.7446</v>
      </c>
      <c r="E9" s="123">
        <f t="shared" si="0"/>
        <v>50.4136</v>
      </c>
      <c r="F9" s="13" t="s">
        <v>11</v>
      </c>
      <c r="G9" s="13" t="s">
        <v>11</v>
      </c>
      <c r="H9" s="117">
        <v>48.4312</v>
      </c>
      <c r="I9" s="117">
        <f t="shared" si="1"/>
        <v>37.9731</v>
      </c>
    </row>
    <row r="10" ht="22.5" customHeight="1" spans="1:9">
      <c r="A10" s="11" t="s">
        <v>18</v>
      </c>
      <c r="B10" s="123">
        <v>2.3082</v>
      </c>
      <c r="C10" s="123">
        <v>8.12</v>
      </c>
      <c r="D10" s="123">
        <v>34.0159</v>
      </c>
      <c r="E10" s="123">
        <f t="shared" si="0"/>
        <v>42.1359</v>
      </c>
      <c r="F10" s="13" t="s">
        <v>11</v>
      </c>
      <c r="G10" s="13" t="s">
        <v>11</v>
      </c>
      <c r="H10" s="117">
        <v>42.9627</v>
      </c>
      <c r="I10" s="117">
        <f t="shared" si="1"/>
        <v>3.135</v>
      </c>
    </row>
    <row r="11" ht="22.5" customHeight="1" spans="1:9">
      <c r="A11" s="11" t="s">
        <v>19</v>
      </c>
      <c r="B11" s="123">
        <v>616.832</v>
      </c>
      <c r="C11" s="123">
        <v>37.775</v>
      </c>
      <c r="D11" s="123">
        <v>127.4615</v>
      </c>
      <c r="E11" s="123">
        <f t="shared" si="0"/>
        <v>165.2365</v>
      </c>
      <c r="F11" s="13" t="s">
        <v>20</v>
      </c>
      <c r="G11" s="13" t="s">
        <v>21</v>
      </c>
      <c r="H11" s="117">
        <v>556.2165</v>
      </c>
      <c r="I11" s="117">
        <f t="shared" si="1"/>
        <v>1007.812</v>
      </c>
    </row>
    <row r="12" ht="22.5" customHeight="1" spans="1:9">
      <c r="A12" s="11" t="s">
        <v>22</v>
      </c>
      <c r="B12" s="123">
        <v>136.473</v>
      </c>
      <c r="C12" s="123">
        <v>2.15</v>
      </c>
      <c r="D12" s="123">
        <v>97.8505</v>
      </c>
      <c r="E12" s="123">
        <f t="shared" si="0"/>
        <v>100.0005</v>
      </c>
      <c r="F12" s="13" t="s">
        <v>15</v>
      </c>
      <c r="G12" s="13" t="s">
        <v>16</v>
      </c>
      <c r="H12" s="151">
        <v>61.1099</v>
      </c>
      <c r="I12" s="151">
        <f t="shared" si="1"/>
        <v>97.5824</v>
      </c>
    </row>
    <row r="13" ht="22.5" customHeight="1" spans="1:9">
      <c r="A13" s="11" t="s">
        <v>23</v>
      </c>
      <c r="B13" s="123">
        <v>36.019</v>
      </c>
      <c r="C13" s="123">
        <v>0</v>
      </c>
      <c r="D13" s="123">
        <v>19.9879</v>
      </c>
      <c r="E13" s="123">
        <f t="shared" si="0"/>
        <v>19.9879</v>
      </c>
      <c r="F13" s="13" t="s">
        <v>11</v>
      </c>
      <c r="G13" s="13" t="s">
        <v>11</v>
      </c>
      <c r="H13" s="117">
        <v>17.1498</v>
      </c>
      <c r="I13" s="117">
        <f t="shared" si="1"/>
        <v>33.1809</v>
      </c>
    </row>
    <row r="14" ht="22.5" customHeight="1" spans="1:9">
      <c r="A14" s="11" t="s">
        <v>68</v>
      </c>
      <c r="B14" s="123">
        <v>0</v>
      </c>
      <c r="C14" s="123">
        <v>0</v>
      </c>
      <c r="D14" s="123">
        <v>0</v>
      </c>
      <c r="E14" s="123">
        <f t="shared" si="0"/>
        <v>0</v>
      </c>
      <c r="F14" s="13"/>
      <c r="G14" s="13"/>
      <c r="H14" s="117">
        <v>0</v>
      </c>
      <c r="I14" s="117">
        <f t="shared" si="1"/>
        <v>0</v>
      </c>
    </row>
    <row r="15" ht="22.5" customHeight="1" spans="1:9">
      <c r="A15" s="11" t="s">
        <v>70</v>
      </c>
      <c r="B15" s="123">
        <v>8.8505</v>
      </c>
      <c r="C15" s="123">
        <v>0</v>
      </c>
      <c r="D15" s="123">
        <v>0.868</v>
      </c>
      <c r="E15" s="123">
        <f t="shared" si="0"/>
        <v>0.868</v>
      </c>
      <c r="F15" s="13"/>
      <c r="G15" s="13"/>
      <c r="H15" s="117">
        <v>6.516</v>
      </c>
      <c r="I15" s="117">
        <f t="shared" si="1"/>
        <v>14.4985</v>
      </c>
    </row>
    <row r="16" ht="22.5" customHeight="1" spans="1:9">
      <c r="A16" s="11" t="s">
        <v>24</v>
      </c>
      <c r="B16" s="123">
        <v>0</v>
      </c>
      <c r="C16" s="123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117">
        <v>0</v>
      </c>
      <c r="I16" s="117">
        <f t="shared" si="1"/>
        <v>0</v>
      </c>
    </row>
    <row r="17" ht="22.5" customHeight="1" spans="1:9">
      <c r="A17" s="11" t="s">
        <v>25</v>
      </c>
      <c r="B17" s="123">
        <v>0.0661</v>
      </c>
      <c r="C17" s="123">
        <v>0</v>
      </c>
      <c r="D17" s="123">
        <v>0.0661</v>
      </c>
      <c r="E17" s="123">
        <f t="shared" si="0"/>
        <v>0.0661</v>
      </c>
      <c r="F17" s="13" t="s">
        <v>11</v>
      </c>
      <c r="G17" s="13" t="s">
        <v>11</v>
      </c>
      <c r="H17" s="117">
        <v>13.44</v>
      </c>
      <c r="I17" s="117">
        <f t="shared" si="1"/>
        <v>13.44</v>
      </c>
    </row>
    <row r="18" ht="22.5" customHeight="1" spans="1:9">
      <c r="A18" s="11" t="s">
        <v>26</v>
      </c>
      <c r="B18" s="123">
        <v>0</v>
      </c>
      <c r="C18" s="123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117">
        <v>5.56</v>
      </c>
      <c r="I18" s="117">
        <f t="shared" si="1"/>
        <v>5.56</v>
      </c>
    </row>
    <row r="19" ht="22.5" customHeight="1" spans="1:9">
      <c r="A19" s="11" t="s">
        <v>27</v>
      </c>
      <c r="B19" s="123">
        <v>10.2784</v>
      </c>
      <c r="C19" s="123">
        <v>12</v>
      </c>
      <c r="D19" s="123">
        <v>12.5114</v>
      </c>
      <c r="E19" s="123">
        <f t="shared" si="0"/>
        <v>24.5114</v>
      </c>
      <c r="F19" s="13" t="s">
        <v>11</v>
      </c>
      <c r="G19" s="13" t="s">
        <v>11</v>
      </c>
      <c r="H19" s="117">
        <v>160.503</v>
      </c>
      <c r="I19" s="117">
        <f t="shared" si="1"/>
        <v>146.27</v>
      </c>
    </row>
    <row r="20" ht="22.5" customHeight="1" spans="1:9">
      <c r="A20" s="11" t="s">
        <v>28</v>
      </c>
      <c r="B20" s="123">
        <v>507.4442</v>
      </c>
      <c r="C20" s="123">
        <v>139.5864</v>
      </c>
      <c r="D20" s="123">
        <v>463.949</v>
      </c>
      <c r="E20" s="123">
        <f t="shared" si="0"/>
        <v>603.5354</v>
      </c>
      <c r="F20" s="13" t="s">
        <v>29</v>
      </c>
      <c r="G20" s="13" t="s">
        <v>16</v>
      </c>
      <c r="H20" s="117">
        <v>748.3411</v>
      </c>
      <c r="I20" s="117">
        <f t="shared" si="1"/>
        <v>652.2499</v>
      </c>
    </row>
    <row r="21" ht="22.5" customHeight="1" spans="1:9">
      <c r="A21" s="11" t="s">
        <v>30</v>
      </c>
      <c r="B21" s="123">
        <v>0</v>
      </c>
      <c r="C21" s="123">
        <v>0</v>
      </c>
      <c r="D21" s="123">
        <v>0</v>
      </c>
      <c r="E21" s="123">
        <v>0</v>
      </c>
      <c r="F21" s="13" t="s">
        <v>11</v>
      </c>
      <c r="G21" s="13" t="s">
        <v>11</v>
      </c>
      <c r="H21" s="117">
        <v>0</v>
      </c>
      <c r="I21" s="117">
        <f t="shared" si="1"/>
        <v>0</v>
      </c>
    </row>
    <row r="22" ht="22.5" customHeight="1" spans="1:9">
      <c r="A22" s="15" t="s">
        <v>31</v>
      </c>
      <c r="B22" s="158">
        <v>1628.5624</v>
      </c>
      <c r="C22" s="158">
        <v>221.744</v>
      </c>
      <c r="D22" s="158">
        <v>931.6459</v>
      </c>
      <c r="E22" s="123">
        <v>1153.3899</v>
      </c>
      <c r="F22" s="13" t="s">
        <v>11</v>
      </c>
      <c r="G22" s="13" t="s">
        <v>11</v>
      </c>
      <c r="H22" s="117">
        <v>1968.5039</v>
      </c>
      <c r="I22" s="117">
        <f t="shared" si="1"/>
        <v>2443.6764</v>
      </c>
    </row>
    <row r="23" ht="22.5" customHeight="1" spans="1:9">
      <c r="A23" s="18" t="s">
        <v>32</v>
      </c>
      <c r="B23" s="55"/>
      <c r="C23" s="55"/>
      <c r="D23" s="55"/>
      <c r="E23" s="55"/>
      <c r="F23" s="18"/>
      <c r="G23" s="19"/>
      <c r="H23" s="20"/>
      <c r="I23" s="19"/>
    </row>
    <row r="24" ht="22.5" customHeight="1" spans="1:9">
      <c r="A24" s="21" t="s">
        <v>33</v>
      </c>
      <c r="B24" s="57"/>
      <c r="C24" s="57"/>
      <c r="D24" s="57"/>
      <c r="E24" s="57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5" right="0.0388888888888889" top="0.354166666666667" bottom="0.118055555555556" header="0.196527777777778" footer="0.0777777777777778"/>
  <pageSetup paperSize="9" orientation="landscape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ht="22.5" customHeight="1" spans="1:9">
      <c r="A1" s="3" t="s">
        <v>81</v>
      </c>
      <c r="B1" s="4"/>
      <c r="C1" s="4"/>
      <c r="D1" s="4"/>
      <c r="E1" s="4"/>
      <c r="F1" s="4"/>
      <c r="G1" s="4"/>
      <c r="H1" s="4"/>
      <c r="I1" s="4"/>
    </row>
    <row r="2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ht="22.5" customHeight="1" spans="1:9">
      <c r="A5" s="11" t="s">
        <v>10</v>
      </c>
      <c r="B5" s="123">
        <v>13.0366</v>
      </c>
      <c r="C5" s="123">
        <v>1.1735</v>
      </c>
      <c r="D5" s="123">
        <v>4.759</v>
      </c>
      <c r="E5" s="123">
        <f>D5+C5</f>
        <v>5.9325</v>
      </c>
      <c r="F5" s="13" t="s">
        <v>11</v>
      </c>
      <c r="G5" s="13" t="s">
        <v>11</v>
      </c>
      <c r="H5" s="117">
        <v>20.2697</v>
      </c>
      <c r="I5" s="117">
        <f>H5+B5-E5</f>
        <v>27.3738</v>
      </c>
    </row>
    <row r="6" ht="22.5" customHeight="1" spans="1:9">
      <c r="A6" s="11" t="s">
        <v>12</v>
      </c>
      <c r="B6" s="123">
        <v>0</v>
      </c>
      <c r="C6" s="123">
        <v>0.934</v>
      </c>
      <c r="D6" s="123">
        <v>1.65</v>
      </c>
      <c r="E6" s="123">
        <f t="shared" ref="E6:E22" si="0">D6+C6</f>
        <v>2.584</v>
      </c>
      <c r="F6" s="13" t="s">
        <v>11</v>
      </c>
      <c r="G6" s="13" t="s">
        <v>11</v>
      </c>
      <c r="H6" s="117">
        <v>8.3489</v>
      </c>
      <c r="I6" s="117">
        <f t="shared" ref="I6:I22" si="1">H6+B6-E6</f>
        <v>5.7649</v>
      </c>
    </row>
    <row r="7" ht="22.5" customHeight="1" spans="1:9">
      <c r="A7" s="11" t="s">
        <v>13</v>
      </c>
      <c r="B7" s="123">
        <v>138.83</v>
      </c>
      <c r="C7" s="123">
        <v>52.636</v>
      </c>
      <c r="D7" s="123">
        <v>20.48</v>
      </c>
      <c r="E7" s="123">
        <f t="shared" si="0"/>
        <v>73.116</v>
      </c>
      <c r="F7" s="13" t="s">
        <v>11</v>
      </c>
      <c r="G7" s="13" t="s">
        <v>11</v>
      </c>
      <c r="H7" s="117">
        <v>323.6185</v>
      </c>
      <c r="I7" s="117">
        <f t="shared" si="1"/>
        <v>389.3325</v>
      </c>
    </row>
    <row r="8" ht="22.5" customHeight="1" spans="1:9">
      <c r="A8" s="11" t="s">
        <v>14</v>
      </c>
      <c r="B8" s="123">
        <v>78.6588</v>
      </c>
      <c r="C8" s="123">
        <v>18.0655</v>
      </c>
      <c r="D8" s="123">
        <v>54.752</v>
      </c>
      <c r="E8" s="123">
        <f t="shared" si="0"/>
        <v>72.8175</v>
      </c>
      <c r="F8" s="13" t="s">
        <v>15</v>
      </c>
      <c r="G8" s="13" t="s">
        <v>16</v>
      </c>
      <c r="H8" s="151">
        <v>79.7375</v>
      </c>
      <c r="I8" s="151">
        <f t="shared" si="1"/>
        <v>85.5788</v>
      </c>
    </row>
    <row r="9" ht="22.5" customHeight="1" spans="1:9">
      <c r="A9" s="11" t="s">
        <v>17</v>
      </c>
      <c r="B9" s="123">
        <v>48.029</v>
      </c>
      <c r="C9" s="123">
        <v>22.3915</v>
      </c>
      <c r="D9" s="123">
        <v>12.38</v>
      </c>
      <c r="E9" s="123">
        <f t="shared" si="0"/>
        <v>34.7715</v>
      </c>
      <c r="F9" s="13" t="s">
        <v>11</v>
      </c>
      <c r="G9" s="13" t="s">
        <v>11</v>
      </c>
      <c r="H9" s="117">
        <v>37.9731</v>
      </c>
      <c r="I9" s="117">
        <f t="shared" si="1"/>
        <v>51.2306</v>
      </c>
    </row>
    <row r="10" ht="22.5" customHeight="1" spans="1:9">
      <c r="A10" s="11" t="s">
        <v>18</v>
      </c>
      <c r="B10" s="123">
        <v>4.481</v>
      </c>
      <c r="C10" s="123">
        <v>0.232</v>
      </c>
      <c r="D10" s="123">
        <v>4.307</v>
      </c>
      <c r="E10" s="123">
        <f t="shared" si="0"/>
        <v>4.539</v>
      </c>
      <c r="F10" s="13" t="s">
        <v>11</v>
      </c>
      <c r="G10" s="13" t="s">
        <v>11</v>
      </c>
      <c r="H10" s="117">
        <v>3.135</v>
      </c>
      <c r="I10" s="117">
        <f t="shared" si="1"/>
        <v>3.077</v>
      </c>
    </row>
    <row r="11" ht="22.5" customHeight="1" spans="1:9">
      <c r="A11" s="11" t="s">
        <v>19</v>
      </c>
      <c r="B11" s="123">
        <v>193.624</v>
      </c>
      <c r="C11" s="123">
        <v>117.04</v>
      </c>
      <c r="D11" s="123">
        <v>264.924</v>
      </c>
      <c r="E11" s="123">
        <f t="shared" si="0"/>
        <v>381.964</v>
      </c>
      <c r="F11" s="13" t="s">
        <v>20</v>
      </c>
      <c r="G11" s="13" t="s">
        <v>21</v>
      </c>
      <c r="H11" s="117">
        <v>1007.812</v>
      </c>
      <c r="I11" s="117">
        <f t="shared" si="1"/>
        <v>819.472</v>
      </c>
    </row>
    <row r="12" ht="22.5" customHeight="1" spans="1:9">
      <c r="A12" s="11" t="s">
        <v>22</v>
      </c>
      <c r="B12" s="123">
        <v>249.8404</v>
      </c>
      <c r="C12" s="123">
        <v>120.189</v>
      </c>
      <c r="D12" s="123">
        <v>99.7433</v>
      </c>
      <c r="E12" s="123">
        <f t="shared" si="0"/>
        <v>219.9323</v>
      </c>
      <c r="F12" s="13" t="s">
        <v>15</v>
      </c>
      <c r="G12" s="13" t="s">
        <v>16</v>
      </c>
      <c r="H12" s="151">
        <v>97.5824</v>
      </c>
      <c r="I12" s="151">
        <f t="shared" si="1"/>
        <v>127.4905</v>
      </c>
    </row>
    <row r="13" ht="22.5" customHeight="1" spans="1:9">
      <c r="A13" s="11" t="s">
        <v>23</v>
      </c>
      <c r="B13" s="123">
        <v>58.9289</v>
      </c>
      <c r="C13" s="123">
        <v>11.064</v>
      </c>
      <c r="D13" s="123">
        <v>2.1</v>
      </c>
      <c r="E13" s="123">
        <f t="shared" si="0"/>
        <v>13.164</v>
      </c>
      <c r="F13" s="13" t="s">
        <v>11</v>
      </c>
      <c r="G13" s="13" t="s">
        <v>11</v>
      </c>
      <c r="H13" s="117">
        <v>33.1809</v>
      </c>
      <c r="I13" s="117">
        <f t="shared" si="1"/>
        <v>78.9458</v>
      </c>
    </row>
    <row r="14" ht="22.5" customHeight="1" spans="1:9">
      <c r="A14" s="11" t="s">
        <v>68</v>
      </c>
      <c r="B14" s="123">
        <v>0</v>
      </c>
      <c r="C14" s="123">
        <v>0</v>
      </c>
      <c r="D14" s="123">
        <v>0</v>
      </c>
      <c r="E14" s="123">
        <f t="shared" si="0"/>
        <v>0</v>
      </c>
      <c r="F14" s="13"/>
      <c r="G14" s="13"/>
      <c r="H14" s="117">
        <v>0</v>
      </c>
      <c r="I14" s="117">
        <f t="shared" si="1"/>
        <v>0</v>
      </c>
    </row>
    <row r="15" ht="22.5" customHeight="1" spans="1:9">
      <c r="A15" s="11" t="s">
        <v>70</v>
      </c>
      <c r="B15" s="123">
        <v>4.46</v>
      </c>
      <c r="C15" s="123">
        <v>0</v>
      </c>
      <c r="D15" s="123">
        <v>11.1205</v>
      </c>
      <c r="E15" s="123">
        <f t="shared" si="0"/>
        <v>11.1205</v>
      </c>
      <c r="F15" s="13"/>
      <c r="G15" s="13"/>
      <c r="H15" s="117">
        <v>14.4985</v>
      </c>
      <c r="I15" s="117">
        <f t="shared" si="1"/>
        <v>7.838</v>
      </c>
    </row>
    <row r="16" ht="22.5" customHeight="1" spans="1:9">
      <c r="A16" s="11" t="s">
        <v>24</v>
      </c>
      <c r="B16" s="123">
        <v>0</v>
      </c>
      <c r="C16" s="123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117">
        <v>0</v>
      </c>
      <c r="I16" s="117">
        <f t="shared" si="1"/>
        <v>0</v>
      </c>
    </row>
    <row r="17" ht="22.5" customHeight="1" spans="1:9">
      <c r="A17" s="11" t="s">
        <v>25</v>
      </c>
      <c r="B17" s="123">
        <v>0</v>
      </c>
      <c r="C17" s="123">
        <v>0</v>
      </c>
      <c r="D17" s="123">
        <v>0</v>
      </c>
      <c r="E17" s="123">
        <f t="shared" si="0"/>
        <v>0</v>
      </c>
      <c r="F17" s="13" t="s">
        <v>11</v>
      </c>
      <c r="G17" s="13" t="s">
        <v>11</v>
      </c>
      <c r="H17" s="117">
        <v>13.44</v>
      </c>
      <c r="I17" s="117">
        <f t="shared" si="1"/>
        <v>13.44</v>
      </c>
    </row>
    <row r="18" ht="22.5" customHeight="1" spans="1:9">
      <c r="A18" s="11" t="s">
        <v>26</v>
      </c>
      <c r="B18" s="123">
        <v>0</v>
      </c>
      <c r="C18" s="123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117">
        <v>5.56</v>
      </c>
      <c r="I18" s="117">
        <f t="shared" si="1"/>
        <v>5.56</v>
      </c>
    </row>
    <row r="19" ht="22.5" customHeight="1" spans="1:9">
      <c r="A19" s="11" t="s">
        <v>27</v>
      </c>
      <c r="B19" s="123">
        <v>1.29</v>
      </c>
      <c r="C19" s="123">
        <v>10</v>
      </c>
      <c r="D19" s="123">
        <v>5</v>
      </c>
      <c r="E19" s="123">
        <f t="shared" si="0"/>
        <v>15</v>
      </c>
      <c r="F19" s="13" t="s">
        <v>11</v>
      </c>
      <c r="G19" s="13" t="s">
        <v>11</v>
      </c>
      <c r="H19" s="117">
        <v>146.27</v>
      </c>
      <c r="I19" s="117">
        <f t="shared" si="1"/>
        <v>132.56</v>
      </c>
    </row>
    <row r="20" ht="22.5" customHeight="1" spans="1:9">
      <c r="A20" s="11" t="s">
        <v>28</v>
      </c>
      <c r="B20" s="123">
        <v>341.5762</v>
      </c>
      <c r="C20" s="123">
        <v>156.738</v>
      </c>
      <c r="D20" s="123">
        <v>448.5111</v>
      </c>
      <c r="E20" s="123">
        <f t="shared" si="0"/>
        <v>605.2491</v>
      </c>
      <c r="F20" s="13" t="s">
        <v>29</v>
      </c>
      <c r="G20" s="13" t="s">
        <v>16</v>
      </c>
      <c r="H20" s="117">
        <v>652.2499</v>
      </c>
      <c r="I20" s="117">
        <f t="shared" si="1"/>
        <v>388.577</v>
      </c>
    </row>
    <row r="21" ht="22.5" customHeight="1" spans="1:9">
      <c r="A21" s="11" t="s">
        <v>30</v>
      </c>
      <c r="B21" s="123">
        <v>0</v>
      </c>
      <c r="C21" s="123">
        <v>0</v>
      </c>
      <c r="D21" s="123">
        <v>0</v>
      </c>
      <c r="E21" s="123">
        <f t="shared" si="0"/>
        <v>0</v>
      </c>
      <c r="F21" s="13" t="s">
        <v>11</v>
      </c>
      <c r="G21" s="13" t="s">
        <v>11</v>
      </c>
      <c r="H21" s="117">
        <v>0</v>
      </c>
      <c r="I21" s="117">
        <f t="shared" si="1"/>
        <v>0</v>
      </c>
    </row>
    <row r="22" ht="22.5" customHeight="1" spans="1:9">
      <c r="A22" s="15" t="s">
        <v>31</v>
      </c>
      <c r="B22" s="158">
        <v>1132.7549</v>
      </c>
      <c r="C22" s="158">
        <v>510.4635</v>
      </c>
      <c r="D22" s="158">
        <v>929.7269</v>
      </c>
      <c r="E22" s="123">
        <f t="shared" si="0"/>
        <v>1440.1904</v>
      </c>
      <c r="F22" s="13" t="s">
        <v>11</v>
      </c>
      <c r="G22" s="13" t="s">
        <v>11</v>
      </c>
      <c r="H22" s="117">
        <v>2443.6764</v>
      </c>
      <c r="I22" s="117">
        <f t="shared" si="1"/>
        <v>2136.2409</v>
      </c>
    </row>
    <row r="23" ht="22.5" customHeight="1" spans="1:9">
      <c r="A23" s="18" t="s">
        <v>32</v>
      </c>
      <c r="B23" s="55"/>
      <c r="C23" s="55"/>
      <c r="D23" s="55"/>
      <c r="E23" s="55"/>
      <c r="F23" s="18"/>
      <c r="G23" s="19"/>
      <c r="H23" s="20"/>
      <c r="I23" s="19"/>
    </row>
    <row r="24" ht="22.5" customHeight="1" spans="1:9">
      <c r="A24" s="21" t="s">
        <v>33</v>
      </c>
      <c r="B24" s="57"/>
      <c r="C24" s="57"/>
      <c r="D24" s="57"/>
      <c r="E24" s="57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5" right="0.0388888888888889" top="0.354166666666667" bottom="0.118055555555556" header="0.196527777777778" footer="0.0777777777777778"/>
  <pageSetup paperSize="9" orientation="landscape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ht="22.5" customHeight="1" spans="1:9">
      <c r="A1" s="3" t="s">
        <v>82</v>
      </c>
      <c r="B1" s="4"/>
      <c r="C1" s="4"/>
      <c r="D1" s="4"/>
      <c r="E1" s="4"/>
      <c r="F1" s="4"/>
      <c r="G1" s="4"/>
      <c r="H1" s="4"/>
      <c r="I1" s="4"/>
    </row>
    <row r="2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35</v>
      </c>
      <c r="I3" s="8" t="s">
        <v>36</v>
      </c>
    </row>
    <row r="4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ht="22.5" customHeight="1" spans="1:9">
      <c r="A5" s="11" t="s">
        <v>10</v>
      </c>
      <c r="B5" s="123">
        <v>35.2476</v>
      </c>
      <c r="C5" s="123">
        <v>7.7375</v>
      </c>
      <c r="D5" s="12">
        <v>33.598</v>
      </c>
      <c r="E5" s="123">
        <f>D5+C5</f>
        <v>41.3355</v>
      </c>
      <c r="F5" s="13" t="s">
        <v>11</v>
      </c>
      <c r="G5" s="13" t="s">
        <v>11</v>
      </c>
      <c r="H5" s="117">
        <v>33.4617</v>
      </c>
      <c r="I5" s="117">
        <f>H5+B5-E5</f>
        <v>27.3738</v>
      </c>
    </row>
    <row r="6" ht="22.5" customHeight="1" spans="1:9">
      <c r="A6" s="11" t="s">
        <v>12</v>
      </c>
      <c r="B6" s="123">
        <v>1.12</v>
      </c>
      <c r="C6" s="123">
        <v>0.934</v>
      </c>
      <c r="D6" s="12">
        <v>8.587</v>
      </c>
      <c r="E6" s="123">
        <f t="shared" ref="E6:E20" si="0">D6+C6</f>
        <v>9.521</v>
      </c>
      <c r="F6" s="13" t="s">
        <v>11</v>
      </c>
      <c r="G6" s="13" t="s">
        <v>11</v>
      </c>
      <c r="H6" s="117">
        <v>14.1659</v>
      </c>
      <c r="I6" s="117">
        <f t="shared" ref="I6:I22" si="1">H6+B6-E6</f>
        <v>5.7649</v>
      </c>
    </row>
    <row r="7" ht="22.5" customHeight="1" spans="1:9">
      <c r="A7" s="11" t="s">
        <v>13</v>
      </c>
      <c r="B7" s="123">
        <v>595.4685</v>
      </c>
      <c r="C7" s="123">
        <v>165.976</v>
      </c>
      <c r="D7" s="12">
        <v>234.15</v>
      </c>
      <c r="E7" s="123">
        <f t="shared" si="0"/>
        <v>400.126</v>
      </c>
      <c r="F7" s="13" t="s">
        <v>11</v>
      </c>
      <c r="G7" s="13" t="s">
        <v>11</v>
      </c>
      <c r="H7" s="117">
        <v>193.99</v>
      </c>
      <c r="I7" s="117">
        <f t="shared" si="1"/>
        <v>389.3325</v>
      </c>
    </row>
    <row r="8" ht="22.5" customHeight="1" spans="1:9">
      <c r="A8" s="11" t="s">
        <v>14</v>
      </c>
      <c r="B8" s="123">
        <v>180.4452</v>
      </c>
      <c r="C8" s="123">
        <v>31.7261</v>
      </c>
      <c r="D8" s="159">
        <f>148.385+1.1</f>
        <v>149.485</v>
      </c>
      <c r="E8" s="123">
        <f t="shared" si="0"/>
        <v>181.2111</v>
      </c>
      <c r="F8" s="13" t="s">
        <v>15</v>
      </c>
      <c r="G8" s="13" t="s">
        <v>16</v>
      </c>
      <c r="H8" s="117">
        <v>86.3447</v>
      </c>
      <c r="I8" s="151">
        <f t="shared" si="1"/>
        <v>85.5788</v>
      </c>
    </row>
    <row r="9" ht="22.5" customHeight="1" spans="1:9">
      <c r="A9" s="11" t="s">
        <v>17</v>
      </c>
      <c r="B9" s="123">
        <v>102.1222</v>
      </c>
      <c r="C9" s="123">
        <v>35.5235</v>
      </c>
      <c r="D9" s="12">
        <v>100.3186</v>
      </c>
      <c r="E9" s="123">
        <f t="shared" si="0"/>
        <v>135.8421</v>
      </c>
      <c r="F9" s="13" t="s">
        <v>11</v>
      </c>
      <c r="G9" s="13" t="s">
        <v>11</v>
      </c>
      <c r="H9" s="117">
        <v>84.9505</v>
      </c>
      <c r="I9" s="117">
        <f t="shared" si="1"/>
        <v>51.2306</v>
      </c>
    </row>
    <row r="10" ht="22.5" customHeight="1" spans="1:9">
      <c r="A10" s="11" t="s">
        <v>18</v>
      </c>
      <c r="B10" s="123">
        <v>91.4658</v>
      </c>
      <c r="C10" s="123">
        <v>56.252</v>
      </c>
      <c r="D10" s="12">
        <v>39.7929</v>
      </c>
      <c r="E10" s="123">
        <f t="shared" si="0"/>
        <v>96.0449</v>
      </c>
      <c r="F10" s="13" t="s">
        <v>11</v>
      </c>
      <c r="G10" s="13" t="s">
        <v>11</v>
      </c>
      <c r="H10" s="117">
        <v>7.6561</v>
      </c>
      <c r="I10" s="117">
        <f t="shared" si="1"/>
        <v>3.07699999999998</v>
      </c>
    </row>
    <row r="11" ht="22.5" customHeight="1" spans="1:9">
      <c r="A11" s="11" t="s">
        <v>19</v>
      </c>
      <c r="B11" s="123">
        <v>1173.354</v>
      </c>
      <c r="C11" s="123">
        <v>219.668</v>
      </c>
      <c r="D11" s="12">
        <v>461.9245</v>
      </c>
      <c r="E11" s="123">
        <f t="shared" si="0"/>
        <v>681.5925</v>
      </c>
      <c r="F11" s="13" t="s">
        <v>20</v>
      </c>
      <c r="G11" s="13" t="s">
        <v>21</v>
      </c>
      <c r="H11" s="117">
        <v>327.7105</v>
      </c>
      <c r="I11" s="117">
        <f t="shared" si="1"/>
        <v>819.472</v>
      </c>
    </row>
    <row r="12" ht="22.5" customHeight="1" spans="1:9">
      <c r="A12" s="11" t="s">
        <v>22</v>
      </c>
      <c r="B12" s="123">
        <v>580.9057</v>
      </c>
      <c r="C12" s="123">
        <v>233.4768</v>
      </c>
      <c r="D12" s="159">
        <f>385.4528-1.1</f>
        <v>384.3528</v>
      </c>
      <c r="E12" s="123">
        <f t="shared" si="0"/>
        <v>617.8296</v>
      </c>
      <c r="F12" s="13" t="s">
        <v>15</v>
      </c>
      <c r="G12" s="13" t="s">
        <v>16</v>
      </c>
      <c r="H12" s="117">
        <v>164.4144</v>
      </c>
      <c r="I12" s="151">
        <f t="shared" si="1"/>
        <v>127.4905</v>
      </c>
    </row>
    <row r="13" ht="22.5" customHeight="1" spans="1:9">
      <c r="A13" s="11" t="s">
        <v>23</v>
      </c>
      <c r="B13" s="123">
        <v>150.8862</v>
      </c>
      <c r="C13" s="123">
        <v>46.364</v>
      </c>
      <c r="D13" s="12">
        <v>76.1749</v>
      </c>
      <c r="E13" s="123">
        <f t="shared" si="0"/>
        <v>122.5389</v>
      </c>
      <c r="F13" s="13" t="s">
        <v>11</v>
      </c>
      <c r="G13" s="13" t="s">
        <v>11</v>
      </c>
      <c r="H13" s="117">
        <v>50.5985</v>
      </c>
      <c r="I13" s="117">
        <f t="shared" si="1"/>
        <v>78.9458</v>
      </c>
    </row>
    <row r="14" ht="22.5" customHeight="1" spans="1:9">
      <c r="A14" s="11" t="s">
        <v>68</v>
      </c>
      <c r="B14" s="123">
        <v>0</v>
      </c>
      <c r="C14" s="123">
        <v>0</v>
      </c>
      <c r="D14" s="12">
        <v>0</v>
      </c>
      <c r="E14" s="123">
        <f t="shared" si="0"/>
        <v>0</v>
      </c>
      <c r="F14" s="13"/>
      <c r="G14" s="13"/>
      <c r="H14" s="117">
        <v>0</v>
      </c>
      <c r="I14" s="117">
        <f t="shared" si="1"/>
        <v>0</v>
      </c>
    </row>
    <row r="15" ht="22.5" customHeight="1" spans="1:9">
      <c r="A15" s="11" t="s">
        <v>70</v>
      </c>
      <c r="B15" s="123">
        <v>17.4985</v>
      </c>
      <c r="C15" s="123">
        <v>0</v>
      </c>
      <c r="D15" s="12">
        <v>11.9885</v>
      </c>
      <c r="E15" s="123">
        <f t="shared" si="0"/>
        <v>11.9885</v>
      </c>
      <c r="F15" s="13"/>
      <c r="G15" s="13"/>
      <c r="H15" s="117">
        <v>2.328</v>
      </c>
      <c r="I15" s="117">
        <f t="shared" si="1"/>
        <v>7.838</v>
      </c>
    </row>
    <row r="16" ht="22.5" customHeight="1" spans="1:9">
      <c r="A16" s="11" t="s">
        <v>24</v>
      </c>
      <c r="B16" s="123">
        <v>0</v>
      </c>
      <c r="C16" s="123">
        <v>0</v>
      </c>
      <c r="D16" s="12">
        <v>0</v>
      </c>
      <c r="E16" s="123">
        <f t="shared" si="0"/>
        <v>0</v>
      </c>
      <c r="F16" s="13" t="s">
        <v>11</v>
      </c>
      <c r="G16" s="13" t="s">
        <v>11</v>
      </c>
      <c r="H16" s="117">
        <v>0</v>
      </c>
      <c r="I16" s="117">
        <f t="shared" si="1"/>
        <v>0</v>
      </c>
    </row>
    <row r="17" ht="22.5" customHeight="1" spans="1:9">
      <c r="A17" s="11" t="s">
        <v>25</v>
      </c>
      <c r="B17" s="123">
        <v>89.9861</v>
      </c>
      <c r="C17" s="123">
        <v>8.54</v>
      </c>
      <c r="D17" s="12">
        <v>68.0061</v>
      </c>
      <c r="E17" s="123">
        <f t="shared" si="0"/>
        <v>76.5461</v>
      </c>
      <c r="F17" s="13" t="s">
        <v>11</v>
      </c>
      <c r="G17" s="13" t="s">
        <v>11</v>
      </c>
      <c r="H17" s="117">
        <v>7.07767178198537e-16</v>
      </c>
      <c r="I17" s="117">
        <f t="shared" si="1"/>
        <v>13.44</v>
      </c>
    </row>
    <row r="18" ht="22.5" customHeight="1" spans="1:9">
      <c r="A18" s="11" t="s">
        <v>26</v>
      </c>
      <c r="B18" s="123">
        <v>0</v>
      </c>
      <c r="C18" s="123">
        <v>0</v>
      </c>
      <c r="D18" s="12">
        <v>0</v>
      </c>
      <c r="E18" s="123">
        <f t="shared" si="0"/>
        <v>0</v>
      </c>
      <c r="F18" s="13" t="s">
        <v>11</v>
      </c>
      <c r="G18" s="13" t="s">
        <v>11</v>
      </c>
      <c r="H18" s="117">
        <v>5.56</v>
      </c>
      <c r="I18" s="117">
        <f t="shared" si="1"/>
        <v>5.56</v>
      </c>
    </row>
    <row r="19" ht="22.5" customHeight="1" spans="1:9">
      <c r="A19" s="11" t="s">
        <v>27</v>
      </c>
      <c r="B19" s="123">
        <v>39.3484</v>
      </c>
      <c r="C19" s="123">
        <v>68.42</v>
      </c>
      <c r="D19" s="12">
        <v>58.2114</v>
      </c>
      <c r="E19" s="123">
        <f t="shared" si="0"/>
        <v>126.6314</v>
      </c>
      <c r="F19" s="13" t="s">
        <v>11</v>
      </c>
      <c r="G19" s="13" t="s">
        <v>11</v>
      </c>
      <c r="H19" s="117">
        <v>219.843</v>
      </c>
      <c r="I19" s="117">
        <f t="shared" si="1"/>
        <v>132.56</v>
      </c>
    </row>
    <row r="20" ht="22.5" customHeight="1" spans="1:9">
      <c r="A20" s="11" t="s">
        <v>28</v>
      </c>
      <c r="B20" s="123">
        <v>2367.1561</v>
      </c>
      <c r="C20" s="123">
        <v>586.5314</v>
      </c>
      <c r="D20" s="12">
        <v>1652.5991</v>
      </c>
      <c r="E20" s="123">
        <f t="shared" si="0"/>
        <v>2239.1305</v>
      </c>
      <c r="F20" s="13" t="s">
        <v>29</v>
      </c>
      <c r="G20" s="13" t="s">
        <v>16</v>
      </c>
      <c r="H20" s="117">
        <v>260.5514</v>
      </c>
      <c r="I20" s="117">
        <f t="shared" si="1"/>
        <v>388.577</v>
      </c>
    </row>
    <row r="21" ht="22.5" customHeight="1" spans="1:9">
      <c r="A21" s="11" t="s">
        <v>30</v>
      </c>
      <c r="B21" s="123">
        <v>0</v>
      </c>
      <c r="C21" s="123">
        <v>0</v>
      </c>
      <c r="D21" s="123">
        <v>0</v>
      </c>
      <c r="E21" s="123">
        <v>0</v>
      </c>
      <c r="F21" s="13" t="s">
        <v>11</v>
      </c>
      <c r="G21" s="13" t="s">
        <v>11</v>
      </c>
      <c r="H21" s="117">
        <v>0</v>
      </c>
      <c r="I21" s="117">
        <f t="shared" si="1"/>
        <v>0</v>
      </c>
    </row>
    <row r="22" ht="22.5" customHeight="1" spans="1:9">
      <c r="A22" s="15" t="s">
        <v>78</v>
      </c>
      <c r="B22" s="158">
        <v>5425.0043</v>
      </c>
      <c r="C22" s="158">
        <v>1461.1493</v>
      </c>
      <c r="D22" s="158">
        <v>3279.1888</v>
      </c>
      <c r="E22" s="160">
        <v>4740.3381</v>
      </c>
      <c r="F22" s="13" t="s">
        <v>11</v>
      </c>
      <c r="G22" s="13" t="s">
        <v>11</v>
      </c>
      <c r="H22" s="117">
        <v>1451.5747</v>
      </c>
      <c r="I22" s="117">
        <f t="shared" si="1"/>
        <v>2136.2409</v>
      </c>
    </row>
    <row r="23" ht="22.5" customHeight="1" spans="1:9">
      <c r="A23" s="18" t="s">
        <v>32</v>
      </c>
      <c r="B23" s="55"/>
      <c r="C23" s="55"/>
      <c r="D23" s="55"/>
      <c r="E23" s="55"/>
      <c r="F23" s="18"/>
      <c r="G23" s="19"/>
      <c r="H23" s="20"/>
      <c r="I23" s="19"/>
    </row>
    <row r="24" ht="22.5" customHeight="1" spans="1:9">
      <c r="A24" s="21" t="s">
        <v>33</v>
      </c>
      <c r="B24" s="57"/>
      <c r="C24" s="57"/>
      <c r="D24" s="57"/>
      <c r="E24" s="57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5" right="0.0388888888888889" top="0.354166666666667" bottom="0.118055555555556" header="0.196527777777778" footer="0.0777777777777778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0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39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1.14</v>
      </c>
      <c r="C5" s="12">
        <v>106.33</v>
      </c>
      <c r="D5" s="13" t="s">
        <v>11</v>
      </c>
      <c r="E5" s="13" t="s">
        <v>11</v>
      </c>
      <c r="F5" s="13">
        <v>105.19</v>
      </c>
      <c r="G5" s="13">
        <f t="shared" ref="G5:G19" si="0">F5+B5-C5</f>
        <v>0</v>
      </c>
    </row>
    <row r="6" ht="21.95" customHeight="1" spans="1:7">
      <c r="A6" s="11" t="s">
        <v>12</v>
      </c>
      <c r="B6" s="12">
        <v>0</v>
      </c>
      <c r="C6" s="12">
        <v>0.66</v>
      </c>
      <c r="D6" s="13" t="s">
        <v>11</v>
      </c>
      <c r="E6" s="13" t="s">
        <v>11</v>
      </c>
      <c r="F6" s="13">
        <v>0.660000000000001</v>
      </c>
      <c r="G6" s="13">
        <f t="shared" si="0"/>
        <v>9.99200722162641e-16</v>
      </c>
    </row>
    <row r="7" ht="21.95" customHeight="1" spans="1:7">
      <c r="A7" s="11" t="s">
        <v>13</v>
      </c>
      <c r="B7" s="12">
        <v>39.31</v>
      </c>
      <c r="C7" s="12">
        <v>126.8</v>
      </c>
      <c r="D7" s="13" t="s">
        <v>11</v>
      </c>
      <c r="E7" s="13" t="s">
        <v>11</v>
      </c>
      <c r="F7" s="13">
        <v>153.62</v>
      </c>
      <c r="G7" s="13">
        <f t="shared" si="0"/>
        <v>66.13</v>
      </c>
    </row>
    <row r="8" ht="21.95" customHeight="1" spans="1:7">
      <c r="A8" s="11" t="s">
        <v>14</v>
      </c>
      <c r="B8" s="12">
        <v>72.985</v>
      </c>
      <c r="C8" s="12">
        <v>90.1975</v>
      </c>
      <c r="D8" s="13" t="s">
        <v>15</v>
      </c>
      <c r="E8" s="13" t="s">
        <v>16</v>
      </c>
      <c r="F8" s="13">
        <v>77.4545</v>
      </c>
      <c r="G8" s="13">
        <f t="shared" si="0"/>
        <v>60.242</v>
      </c>
    </row>
    <row r="9" ht="21.95" customHeight="1" spans="1:7">
      <c r="A9" s="11" t="s">
        <v>17</v>
      </c>
      <c r="B9" s="12">
        <v>37.66</v>
      </c>
      <c r="C9" s="12">
        <v>15.0228</v>
      </c>
      <c r="D9" s="13" t="s">
        <v>11</v>
      </c>
      <c r="E9" s="13" t="s">
        <v>11</v>
      </c>
      <c r="F9" s="13">
        <v>13.1388</v>
      </c>
      <c r="G9" s="13">
        <f t="shared" si="0"/>
        <v>35.776</v>
      </c>
    </row>
    <row r="10" ht="21.95" customHeight="1" spans="1:7">
      <c r="A10" s="11" t="s">
        <v>18</v>
      </c>
      <c r="B10" s="12">
        <v>10.8925</v>
      </c>
      <c r="C10" s="12">
        <v>6.3285</v>
      </c>
      <c r="D10" s="13" t="s">
        <v>11</v>
      </c>
      <c r="E10" s="13" t="s">
        <v>11</v>
      </c>
      <c r="F10" s="13">
        <v>0.406</v>
      </c>
      <c r="G10" s="13">
        <f t="shared" si="0"/>
        <v>4.97</v>
      </c>
    </row>
    <row r="11" ht="21.95" customHeight="1" spans="1:7">
      <c r="A11" s="11" t="s">
        <v>19</v>
      </c>
      <c r="B11" s="12">
        <v>199.564</v>
      </c>
      <c r="C11" s="12">
        <v>108.34</v>
      </c>
      <c r="D11" s="13" t="s">
        <v>20</v>
      </c>
      <c r="E11" s="13" t="s">
        <v>21</v>
      </c>
      <c r="F11" s="13">
        <v>904.135</v>
      </c>
      <c r="G11" s="13">
        <f t="shared" si="0"/>
        <v>995.359</v>
      </c>
    </row>
    <row r="12" ht="21.95" customHeight="1" spans="1:7">
      <c r="A12" s="11" t="s">
        <v>22</v>
      </c>
      <c r="B12" s="12">
        <v>334.3615</v>
      </c>
      <c r="C12" s="12">
        <v>397.0095</v>
      </c>
      <c r="D12" s="13" t="s">
        <v>15</v>
      </c>
      <c r="E12" s="13" t="s">
        <v>16</v>
      </c>
      <c r="F12" s="13">
        <v>375.486</v>
      </c>
      <c r="G12" s="13">
        <f t="shared" si="0"/>
        <v>312.838</v>
      </c>
    </row>
    <row r="13" ht="21.95" customHeight="1" spans="1:7">
      <c r="A13" s="11" t="s">
        <v>23</v>
      </c>
      <c r="B13" s="12">
        <v>122.648</v>
      </c>
      <c r="C13" s="12">
        <v>52.774</v>
      </c>
      <c r="D13" s="13" t="s">
        <v>11</v>
      </c>
      <c r="E13" s="13" t="s">
        <v>11</v>
      </c>
      <c r="F13" s="13">
        <v>222.855</v>
      </c>
      <c r="G13" s="13">
        <f t="shared" si="0"/>
        <v>292.729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3">
        <v>0</v>
      </c>
      <c r="G14" s="13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3">
        <v>0</v>
      </c>
      <c r="G15" s="13">
        <f t="shared" si="0"/>
        <v>0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3">
        <v>0</v>
      </c>
      <c r="G16" s="13">
        <f t="shared" si="0"/>
        <v>0</v>
      </c>
    </row>
    <row r="17" ht="21.95" customHeight="1" spans="1:7">
      <c r="A17" s="11" t="s">
        <v>27</v>
      </c>
      <c r="B17" s="12">
        <v>0</v>
      </c>
      <c r="C17" s="12">
        <v>0</v>
      </c>
      <c r="D17" s="13" t="s">
        <v>11</v>
      </c>
      <c r="E17" s="13" t="s">
        <v>11</v>
      </c>
      <c r="F17" s="13">
        <v>0</v>
      </c>
      <c r="G17" s="13">
        <f t="shared" si="0"/>
        <v>0</v>
      </c>
    </row>
    <row r="18" ht="21.95" customHeight="1" spans="1:7">
      <c r="A18" s="11" t="s">
        <v>28</v>
      </c>
      <c r="B18" s="12">
        <v>198.6015</v>
      </c>
      <c r="C18" s="12">
        <v>172.1547</v>
      </c>
      <c r="D18" s="13" t="s">
        <v>29</v>
      </c>
      <c r="E18" s="13" t="s">
        <v>16</v>
      </c>
      <c r="F18" s="13">
        <v>163.1822</v>
      </c>
      <c r="G18" s="13">
        <f t="shared" si="0"/>
        <v>189.629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3">
        <v>0</v>
      </c>
      <c r="G19" s="13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1017.1625</v>
      </c>
      <c r="C20" s="16">
        <f t="shared" si="1"/>
        <v>1075.617</v>
      </c>
      <c r="D20" s="13" t="s">
        <v>11</v>
      </c>
      <c r="E20" s="13" t="s">
        <v>11</v>
      </c>
      <c r="F20" s="16">
        <v>2016.1275</v>
      </c>
      <c r="G20" s="16">
        <f t="shared" si="1"/>
        <v>1957.673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customFormat="1" ht="22.5" customHeight="1" spans="1:9">
      <c r="A1" s="3" t="s">
        <v>83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22.5" customHeight="1" spans="1:9">
      <c r="A5" s="121" t="s">
        <v>10</v>
      </c>
      <c r="B5" s="139">
        <v>1.102</v>
      </c>
      <c r="C5" s="94">
        <v>8.9246</v>
      </c>
      <c r="D5" s="123">
        <v>1.5231</v>
      </c>
      <c r="E5" s="123">
        <v>10.4477</v>
      </c>
      <c r="F5" s="13" t="s">
        <v>11</v>
      </c>
      <c r="G5" s="13" t="s">
        <v>11</v>
      </c>
      <c r="H5" s="117">
        <v>27.3738</v>
      </c>
      <c r="I5" s="117">
        <f>H5+B5-E5</f>
        <v>18.0281</v>
      </c>
    </row>
    <row r="6" customFormat="1" ht="22.5" customHeight="1" spans="1:9">
      <c r="A6" s="121" t="s">
        <v>12</v>
      </c>
      <c r="B6" s="145">
        <v>0</v>
      </c>
      <c r="C6" s="94">
        <v>0.17</v>
      </c>
      <c r="D6" s="123">
        <v>0</v>
      </c>
      <c r="E6" s="123">
        <v>0.17</v>
      </c>
      <c r="F6" s="13" t="s">
        <v>11</v>
      </c>
      <c r="G6" s="13" t="s">
        <v>11</v>
      </c>
      <c r="H6" s="117">
        <v>5.7649</v>
      </c>
      <c r="I6" s="117">
        <f t="shared" ref="I6:I23" si="0">H6+B6-E6</f>
        <v>5.5949</v>
      </c>
    </row>
    <row r="7" customFormat="1" ht="22.5" customHeight="1" spans="1:9">
      <c r="A7" s="121" t="s">
        <v>13</v>
      </c>
      <c r="B7" s="139">
        <v>179.68</v>
      </c>
      <c r="C7" s="94">
        <v>92.13</v>
      </c>
      <c r="D7" s="123">
        <v>88.82</v>
      </c>
      <c r="E7" s="42">
        <v>180.95</v>
      </c>
      <c r="F7" s="13" t="s">
        <v>11</v>
      </c>
      <c r="G7" s="13" t="s">
        <v>11</v>
      </c>
      <c r="H7" s="117">
        <v>389.3325</v>
      </c>
      <c r="I7" s="117">
        <f t="shared" si="0"/>
        <v>388.0625</v>
      </c>
    </row>
    <row r="8" customFormat="1" ht="22.5" customHeight="1" spans="1:9">
      <c r="A8" s="121" t="s">
        <v>14</v>
      </c>
      <c r="B8" s="145">
        <v>0</v>
      </c>
      <c r="C8" s="94">
        <v>20.04</v>
      </c>
      <c r="D8" s="123">
        <v>3.5538</v>
      </c>
      <c r="E8" s="42">
        <v>23.5938</v>
      </c>
      <c r="F8" s="13" t="s">
        <v>15</v>
      </c>
      <c r="G8" s="13" t="s">
        <v>16</v>
      </c>
      <c r="H8" s="151">
        <v>85.5788</v>
      </c>
      <c r="I8" s="151">
        <f t="shared" si="0"/>
        <v>61.985</v>
      </c>
    </row>
    <row r="9" customFormat="1" ht="22.5" customHeight="1" spans="1:9">
      <c r="A9" s="121" t="s">
        <v>17</v>
      </c>
      <c r="B9" s="139">
        <v>11.282</v>
      </c>
      <c r="C9" s="94">
        <v>18.915</v>
      </c>
      <c r="D9" s="123">
        <v>12.769</v>
      </c>
      <c r="E9" s="42">
        <v>31.684</v>
      </c>
      <c r="F9" s="13" t="s">
        <v>11</v>
      </c>
      <c r="G9" s="13" t="s">
        <v>11</v>
      </c>
      <c r="H9" s="117">
        <v>51.2306</v>
      </c>
      <c r="I9" s="117">
        <f t="shared" si="0"/>
        <v>30.8286</v>
      </c>
    </row>
    <row r="10" customFormat="1" ht="22.5" customHeight="1" spans="1:9">
      <c r="A10" s="121" t="s">
        <v>18</v>
      </c>
      <c r="B10" s="139">
        <v>0.96</v>
      </c>
      <c r="C10" s="94">
        <v>0.0351</v>
      </c>
      <c r="D10" s="123">
        <v>0.2986</v>
      </c>
      <c r="E10" s="42">
        <v>0.3337</v>
      </c>
      <c r="F10" s="13" t="s">
        <v>11</v>
      </c>
      <c r="G10" s="13" t="s">
        <v>11</v>
      </c>
      <c r="H10" s="117">
        <v>3.077</v>
      </c>
      <c r="I10" s="117">
        <f t="shared" si="0"/>
        <v>3.7033</v>
      </c>
    </row>
    <row r="11" customFormat="1" ht="22.5" customHeight="1" spans="1:9">
      <c r="A11" s="121" t="s">
        <v>19</v>
      </c>
      <c r="B11" s="139">
        <v>190.366</v>
      </c>
      <c r="C11" s="94">
        <v>144.07</v>
      </c>
      <c r="D11" s="123">
        <v>93.443</v>
      </c>
      <c r="E11" s="42">
        <v>237.513</v>
      </c>
      <c r="F11" s="13" t="s">
        <v>20</v>
      </c>
      <c r="G11" s="13" t="s">
        <v>21</v>
      </c>
      <c r="H11" s="117">
        <v>819.472</v>
      </c>
      <c r="I11" s="117">
        <f t="shared" si="0"/>
        <v>772.325</v>
      </c>
    </row>
    <row r="12" customFormat="1" ht="22.5" customHeight="1" spans="1:9">
      <c r="A12" s="121" t="s">
        <v>22</v>
      </c>
      <c r="B12" s="139">
        <v>179.036</v>
      </c>
      <c r="C12" s="94">
        <v>85.2025</v>
      </c>
      <c r="D12" s="123">
        <v>102.47</v>
      </c>
      <c r="E12" s="42">
        <v>187.6725</v>
      </c>
      <c r="F12" s="13" t="s">
        <v>15</v>
      </c>
      <c r="G12" s="13" t="s">
        <v>16</v>
      </c>
      <c r="H12" s="151">
        <v>127.4905</v>
      </c>
      <c r="I12" s="151">
        <f t="shared" si="0"/>
        <v>118.854</v>
      </c>
    </row>
    <row r="13" customFormat="1" ht="22.5" customHeight="1" spans="1:9">
      <c r="A13" s="121" t="s">
        <v>23</v>
      </c>
      <c r="B13" s="139">
        <v>10.3903</v>
      </c>
      <c r="C13" s="44">
        <v>2.1309</v>
      </c>
      <c r="D13" s="42">
        <v>2.0601</v>
      </c>
      <c r="E13" s="42">
        <v>4.191</v>
      </c>
      <c r="F13" s="13" t="s">
        <v>11</v>
      </c>
      <c r="G13" s="13" t="s">
        <v>11</v>
      </c>
      <c r="H13" s="117">
        <v>78.9458</v>
      </c>
      <c r="I13" s="117">
        <f t="shared" si="0"/>
        <v>85.1451</v>
      </c>
    </row>
    <row r="14" customFormat="1" ht="22.5" customHeight="1" spans="1:9">
      <c r="A14" s="121" t="s">
        <v>68</v>
      </c>
      <c r="B14" s="139">
        <v>0.42</v>
      </c>
      <c r="C14" s="94">
        <v>0</v>
      </c>
      <c r="D14" s="123">
        <v>0</v>
      </c>
      <c r="E14" s="42">
        <v>0</v>
      </c>
      <c r="F14" s="13"/>
      <c r="G14" s="13"/>
      <c r="H14" s="117">
        <v>0</v>
      </c>
      <c r="I14" s="117">
        <f t="shared" si="0"/>
        <v>0.42</v>
      </c>
    </row>
    <row r="15" customFormat="1" ht="22.5" customHeight="1" spans="1:9">
      <c r="A15" s="121" t="s">
        <v>70</v>
      </c>
      <c r="B15" s="139">
        <v>0</v>
      </c>
      <c r="C15" s="94">
        <v>0</v>
      </c>
      <c r="D15" s="123">
        <v>0.46</v>
      </c>
      <c r="E15" s="42">
        <v>0.46</v>
      </c>
      <c r="F15" s="13"/>
      <c r="G15" s="13"/>
      <c r="H15" s="117">
        <v>7.838</v>
      </c>
      <c r="I15" s="117">
        <f t="shared" si="0"/>
        <v>7.378</v>
      </c>
    </row>
    <row r="16" customFormat="1" ht="22.5" customHeight="1" spans="1:9">
      <c r="A16" s="121" t="s">
        <v>24</v>
      </c>
      <c r="B16" s="139">
        <v>0</v>
      </c>
      <c r="C16" s="94">
        <v>0</v>
      </c>
      <c r="D16" s="123">
        <v>0</v>
      </c>
      <c r="E16" s="42">
        <v>0</v>
      </c>
      <c r="F16" s="13" t="s">
        <v>11</v>
      </c>
      <c r="G16" s="13" t="s">
        <v>11</v>
      </c>
      <c r="H16" s="117">
        <v>0</v>
      </c>
      <c r="I16" s="117">
        <f t="shared" si="0"/>
        <v>0</v>
      </c>
    </row>
    <row r="17" customFormat="1" ht="22.5" customHeight="1" spans="1:9">
      <c r="A17" s="121" t="s">
        <v>25</v>
      </c>
      <c r="B17" s="139">
        <v>0</v>
      </c>
      <c r="C17" s="94">
        <v>0</v>
      </c>
      <c r="D17" s="123">
        <v>0</v>
      </c>
      <c r="E17" s="42">
        <v>0</v>
      </c>
      <c r="F17" s="13" t="s">
        <v>11</v>
      </c>
      <c r="G17" s="13" t="s">
        <v>11</v>
      </c>
      <c r="H17" s="117">
        <v>13.44</v>
      </c>
      <c r="I17" s="117">
        <f t="shared" si="0"/>
        <v>13.44</v>
      </c>
    </row>
    <row r="18" customFormat="1" ht="22.5" customHeight="1" spans="1:9">
      <c r="A18" s="121" t="s">
        <v>26</v>
      </c>
      <c r="B18" s="139">
        <v>0</v>
      </c>
      <c r="C18" s="94">
        <v>5.56</v>
      </c>
      <c r="D18" s="123">
        <v>0</v>
      </c>
      <c r="E18" s="42">
        <v>5.56</v>
      </c>
      <c r="F18" s="13" t="s">
        <v>11</v>
      </c>
      <c r="G18" s="13" t="s">
        <v>11</v>
      </c>
      <c r="H18" s="117">
        <v>5.56</v>
      </c>
      <c r="I18" s="117">
        <f t="shared" si="0"/>
        <v>0</v>
      </c>
    </row>
    <row r="19" customFormat="1" ht="22.5" customHeight="1" spans="1:9">
      <c r="A19" s="121" t="s">
        <v>27</v>
      </c>
      <c r="B19" s="139">
        <v>28.5</v>
      </c>
      <c r="C19" s="94">
        <v>1.29</v>
      </c>
      <c r="D19" s="123">
        <v>7.34</v>
      </c>
      <c r="E19" s="42">
        <v>8.63</v>
      </c>
      <c r="F19" s="13" t="s">
        <v>11</v>
      </c>
      <c r="G19" s="13" t="s">
        <v>11</v>
      </c>
      <c r="H19" s="117">
        <v>132.56</v>
      </c>
      <c r="I19" s="117">
        <f t="shared" si="0"/>
        <v>152.43</v>
      </c>
    </row>
    <row r="20" customFormat="1" ht="22.5" customHeight="1" spans="1:9">
      <c r="A20" s="121" t="s">
        <v>28</v>
      </c>
      <c r="B20" s="139">
        <v>268.9295</v>
      </c>
      <c r="C20" s="94">
        <v>298.1056</v>
      </c>
      <c r="D20" s="123">
        <v>146.6946</v>
      </c>
      <c r="E20" s="42">
        <v>444.8002</v>
      </c>
      <c r="F20" s="13" t="s">
        <v>29</v>
      </c>
      <c r="G20" s="13" t="s">
        <v>16</v>
      </c>
      <c r="H20" s="117">
        <v>388.577</v>
      </c>
      <c r="I20" s="117">
        <f t="shared" si="0"/>
        <v>212.7063</v>
      </c>
    </row>
    <row r="21" customFormat="1" ht="22.5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v>0</v>
      </c>
      <c r="F21" s="13" t="s">
        <v>11</v>
      </c>
      <c r="G21" s="13" t="s">
        <v>11</v>
      </c>
      <c r="H21" s="117">
        <v>0</v>
      </c>
      <c r="I21" s="117">
        <f t="shared" si="0"/>
        <v>0</v>
      </c>
    </row>
    <row r="22" customFormat="1" ht="22.5" customHeight="1" spans="1:9">
      <c r="A22" s="15" t="s">
        <v>31</v>
      </c>
      <c r="B22" s="157">
        <f>SUM(B5:B21)</f>
        <v>870.6658</v>
      </c>
      <c r="C22" s="94">
        <f>SUM(C5:C21)</f>
        <v>676.5737</v>
      </c>
      <c r="D22" s="158">
        <f>SUM(D5:D21)</f>
        <v>459.4322</v>
      </c>
      <c r="E22" s="158">
        <v>1136.0059</v>
      </c>
      <c r="F22" s="13" t="s">
        <v>11</v>
      </c>
      <c r="G22" s="13" t="s">
        <v>11</v>
      </c>
      <c r="H22" s="117">
        <v>2136.2409</v>
      </c>
      <c r="I22" s="117">
        <f t="shared" si="0"/>
        <v>1870.9008</v>
      </c>
    </row>
    <row r="23" customFormat="1" ht="22.5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21" t="s">
        <v>33</v>
      </c>
      <c r="B24" s="57"/>
      <c r="C24" s="57"/>
      <c r="D24" s="57"/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11805555555556" footer="0.511805555555556"/>
  <pageSetup paperSize="9" scale="83" orientation="landscape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customFormat="1" ht="22.5" customHeight="1" spans="1:9">
      <c r="A1" s="3" t="s">
        <v>84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22.5" customHeight="1" spans="1:9">
      <c r="A5" s="121" t="s">
        <v>10</v>
      </c>
      <c r="B5" s="139">
        <v>0.552</v>
      </c>
      <c r="C5" s="94">
        <v>3.6137</v>
      </c>
      <c r="D5" s="123">
        <v>2.402</v>
      </c>
      <c r="E5" s="123">
        <f>C5+D5</f>
        <v>6.0157</v>
      </c>
      <c r="F5" s="13" t="s">
        <v>11</v>
      </c>
      <c r="G5" s="13" t="s">
        <v>11</v>
      </c>
      <c r="H5" s="117">
        <v>18.0281</v>
      </c>
      <c r="I5" s="117">
        <f t="shared" ref="I5:I22" si="0">H5+B5-E5</f>
        <v>12.5644</v>
      </c>
    </row>
    <row r="6" customFormat="1" ht="22.5" customHeight="1" spans="1:9">
      <c r="A6" s="121" t="s">
        <v>12</v>
      </c>
      <c r="B6" s="145">
        <v>0</v>
      </c>
      <c r="C6" s="94">
        <v>0</v>
      </c>
      <c r="D6" s="123">
        <v>4.9126</v>
      </c>
      <c r="E6" s="123">
        <f t="shared" ref="E6:E22" si="1">C6+D6</f>
        <v>4.9126</v>
      </c>
      <c r="F6" s="13" t="s">
        <v>11</v>
      </c>
      <c r="G6" s="13" t="s">
        <v>11</v>
      </c>
      <c r="H6" s="117">
        <v>5.5949</v>
      </c>
      <c r="I6" s="117">
        <f t="shared" si="0"/>
        <v>0.6823</v>
      </c>
    </row>
    <row r="7" customFormat="1" ht="22.5" customHeight="1" spans="1:9">
      <c r="A7" s="121" t="s">
        <v>13</v>
      </c>
      <c r="B7" s="139">
        <v>297.59</v>
      </c>
      <c r="C7" s="94">
        <v>54.12</v>
      </c>
      <c r="D7" s="123">
        <v>245.17</v>
      </c>
      <c r="E7" s="123">
        <f t="shared" si="1"/>
        <v>299.29</v>
      </c>
      <c r="F7" s="13" t="s">
        <v>11</v>
      </c>
      <c r="G7" s="13" t="s">
        <v>11</v>
      </c>
      <c r="H7" s="117">
        <v>388.0625</v>
      </c>
      <c r="I7" s="117">
        <f t="shared" si="0"/>
        <v>386.3625</v>
      </c>
    </row>
    <row r="8" customFormat="1" ht="22.5" customHeight="1" spans="1:9">
      <c r="A8" s="121" t="s">
        <v>14</v>
      </c>
      <c r="B8" s="145">
        <v>46.3523</v>
      </c>
      <c r="C8" s="94">
        <v>10.285</v>
      </c>
      <c r="D8" s="123">
        <v>35.3091</v>
      </c>
      <c r="E8" s="123">
        <f t="shared" si="1"/>
        <v>45.5941</v>
      </c>
      <c r="F8" s="13" t="s">
        <v>15</v>
      </c>
      <c r="G8" s="13" t="s">
        <v>16</v>
      </c>
      <c r="H8" s="151">
        <v>61.985</v>
      </c>
      <c r="I8" s="117">
        <f t="shared" si="0"/>
        <v>62.7432</v>
      </c>
    </row>
    <row r="9" customFormat="1" ht="22.5" customHeight="1" spans="1:9">
      <c r="A9" s="121" t="s">
        <v>17</v>
      </c>
      <c r="B9" s="139">
        <v>65.4042</v>
      </c>
      <c r="C9" s="94">
        <v>5.3903</v>
      </c>
      <c r="D9" s="123">
        <v>22.8174</v>
      </c>
      <c r="E9" s="123">
        <f t="shared" si="1"/>
        <v>28.2077</v>
      </c>
      <c r="F9" s="13" t="s">
        <v>11</v>
      </c>
      <c r="G9" s="13" t="s">
        <v>11</v>
      </c>
      <c r="H9" s="117">
        <v>30.8286</v>
      </c>
      <c r="I9" s="117">
        <f t="shared" si="0"/>
        <v>68.0251</v>
      </c>
    </row>
    <row r="10" customFormat="1" ht="22.5" customHeight="1" spans="1:9">
      <c r="A10" s="121" t="s">
        <v>18</v>
      </c>
      <c r="B10" s="139">
        <v>5.1622</v>
      </c>
      <c r="C10" s="94">
        <v>2.6973</v>
      </c>
      <c r="D10" s="123">
        <v>3.1162</v>
      </c>
      <c r="E10" s="123">
        <f t="shared" si="1"/>
        <v>5.8135</v>
      </c>
      <c r="F10" s="13" t="s">
        <v>11</v>
      </c>
      <c r="G10" s="13" t="s">
        <v>11</v>
      </c>
      <c r="H10" s="117">
        <v>3.7033</v>
      </c>
      <c r="I10" s="117">
        <f t="shared" si="0"/>
        <v>3.052</v>
      </c>
    </row>
    <row r="11" customFormat="1" ht="22.5" customHeight="1" spans="1:9">
      <c r="A11" s="121" t="s">
        <v>19</v>
      </c>
      <c r="B11" s="139">
        <v>252.34</v>
      </c>
      <c r="C11" s="94">
        <v>124.852</v>
      </c>
      <c r="D11" s="123">
        <v>215.327</v>
      </c>
      <c r="E11" s="123">
        <f t="shared" si="1"/>
        <v>340.179</v>
      </c>
      <c r="F11" s="13" t="s">
        <v>20</v>
      </c>
      <c r="G11" s="13" t="s">
        <v>21</v>
      </c>
      <c r="H11" s="117">
        <v>772.325</v>
      </c>
      <c r="I11" s="117">
        <f t="shared" si="0"/>
        <v>684.486</v>
      </c>
    </row>
    <row r="12" customFormat="1" ht="22.5" customHeight="1" spans="1:9">
      <c r="A12" s="121" t="s">
        <v>22</v>
      </c>
      <c r="B12" s="139">
        <v>323.718</v>
      </c>
      <c r="C12" s="94">
        <v>39.562</v>
      </c>
      <c r="D12" s="155">
        <f>196.8977-0.588</f>
        <v>196.3097</v>
      </c>
      <c r="E12" s="155">
        <f t="shared" si="1"/>
        <v>235.8717</v>
      </c>
      <c r="F12" s="13" t="s">
        <v>15</v>
      </c>
      <c r="G12" s="13" t="s">
        <v>16</v>
      </c>
      <c r="H12" s="151">
        <v>118.854</v>
      </c>
      <c r="I12" s="153">
        <f t="shared" si="0"/>
        <v>206.7003</v>
      </c>
    </row>
    <row r="13" customFormat="1" ht="22.5" customHeight="1" spans="1:9">
      <c r="A13" s="121" t="s">
        <v>23</v>
      </c>
      <c r="B13" s="139">
        <v>15.241</v>
      </c>
      <c r="C13" s="44">
        <v>12.025</v>
      </c>
      <c r="D13" s="156">
        <f>14.2968+0.588</f>
        <v>14.8848</v>
      </c>
      <c r="E13" s="155">
        <f t="shared" si="1"/>
        <v>26.9098</v>
      </c>
      <c r="F13" s="13" t="s">
        <v>11</v>
      </c>
      <c r="G13" s="13" t="s">
        <v>11</v>
      </c>
      <c r="H13" s="117">
        <v>85.1451</v>
      </c>
      <c r="I13" s="153">
        <f t="shared" si="0"/>
        <v>73.4763</v>
      </c>
    </row>
    <row r="14" customFormat="1" ht="22.5" customHeight="1" spans="1:9">
      <c r="A14" s="121" t="s">
        <v>68</v>
      </c>
      <c r="B14" s="139">
        <v>0.1</v>
      </c>
      <c r="C14" s="94">
        <v>0</v>
      </c>
      <c r="D14" s="123">
        <v>0.1</v>
      </c>
      <c r="E14" s="123">
        <f t="shared" si="1"/>
        <v>0.1</v>
      </c>
      <c r="F14" s="13"/>
      <c r="G14" s="13"/>
      <c r="H14" s="117">
        <v>0.42</v>
      </c>
      <c r="I14" s="117">
        <f t="shared" si="0"/>
        <v>0.42</v>
      </c>
    </row>
    <row r="15" customFormat="1" ht="22.5" customHeight="1" spans="1:9">
      <c r="A15" s="121" t="s">
        <v>70</v>
      </c>
      <c r="B15" s="139">
        <v>7.9</v>
      </c>
      <c r="C15" s="94">
        <v>0</v>
      </c>
      <c r="D15" s="123">
        <v>0.97</v>
      </c>
      <c r="E15" s="123">
        <f t="shared" si="1"/>
        <v>0.97</v>
      </c>
      <c r="F15" s="13"/>
      <c r="G15" s="13"/>
      <c r="H15" s="117">
        <v>7.378</v>
      </c>
      <c r="I15" s="117">
        <f t="shared" si="0"/>
        <v>14.308</v>
      </c>
    </row>
    <row r="16" customFormat="1" ht="22.5" customHeight="1" spans="1:9">
      <c r="A16" s="121" t="s">
        <v>24</v>
      </c>
      <c r="B16" s="139">
        <v>0</v>
      </c>
      <c r="C16" s="94">
        <v>0</v>
      </c>
      <c r="D16" s="123">
        <v>0</v>
      </c>
      <c r="E16" s="123">
        <f t="shared" si="1"/>
        <v>0</v>
      </c>
      <c r="F16" s="13" t="s">
        <v>11</v>
      </c>
      <c r="G16" s="13" t="s">
        <v>11</v>
      </c>
      <c r="H16" s="117">
        <v>0</v>
      </c>
      <c r="I16" s="117">
        <f t="shared" si="0"/>
        <v>0</v>
      </c>
    </row>
    <row r="17" customFormat="1" ht="22.5" customHeight="1" spans="1:9">
      <c r="A17" s="121" t="s">
        <v>25</v>
      </c>
      <c r="B17" s="139">
        <v>0.0258</v>
      </c>
      <c r="C17" s="94">
        <v>0</v>
      </c>
      <c r="D17" s="123">
        <v>0</v>
      </c>
      <c r="E17" s="123">
        <f t="shared" si="1"/>
        <v>0</v>
      </c>
      <c r="F17" s="13" t="s">
        <v>11</v>
      </c>
      <c r="G17" s="13" t="s">
        <v>11</v>
      </c>
      <c r="H17" s="117">
        <v>13.44</v>
      </c>
      <c r="I17" s="117">
        <f t="shared" si="0"/>
        <v>13.4658</v>
      </c>
    </row>
    <row r="18" customFormat="1" ht="22.5" customHeight="1" spans="1:9">
      <c r="A18" s="121" t="s">
        <v>26</v>
      </c>
      <c r="B18" s="139">
        <v>0</v>
      </c>
      <c r="C18" s="94">
        <v>0</v>
      </c>
      <c r="D18" s="123">
        <v>0</v>
      </c>
      <c r="E18" s="123">
        <f t="shared" si="1"/>
        <v>0</v>
      </c>
      <c r="F18" s="13" t="s">
        <v>11</v>
      </c>
      <c r="G18" s="13" t="s">
        <v>11</v>
      </c>
      <c r="H18" s="117">
        <v>0</v>
      </c>
      <c r="I18" s="117">
        <f t="shared" si="0"/>
        <v>0</v>
      </c>
    </row>
    <row r="19" customFormat="1" ht="22.5" customHeight="1" spans="1:9">
      <c r="A19" s="121" t="s">
        <v>27</v>
      </c>
      <c r="B19" s="139">
        <v>50.693</v>
      </c>
      <c r="C19" s="94">
        <v>27.89</v>
      </c>
      <c r="D19" s="155">
        <f>64.501+7.42</f>
        <v>71.921</v>
      </c>
      <c r="E19" s="155">
        <f t="shared" si="1"/>
        <v>99.811</v>
      </c>
      <c r="F19" s="13" t="s">
        <v>11</v>
      </c>
      <c r="G19" s="13" t="s">
        <v>11</v>
      </c>
      <c r="H19" s="117">
        <v>152.43</v>
      </c>
      <c r="I19" s="153">
        <f t="shared" si="0"/>
        <v>103.312</v>
      </c>
    </row>
    <row r="20" customFormat="1" ht="22.5" customHeight="1" spans="1:9">
      <c r="A20" s="121" t="s">
        <v>28</v>
      </c>
      <c r="B20" s="139">
        <v>342.0752</v>
      </c>
      <c r="C20" s="94">
        <v>103.6795</v>
      </c>
      <c r="D20" s="155">
        <f>181.0961-7.42</f>
        <v>173.6761</v>
      </c>
      <c r="E20" s="155">
        <f t="shared" si="1"/>
        <v>277.3556</v>
      </c>
      <c r="F20" s="13" t="s">
        <v>29</v>
      </c>
      <c r="G20" s="13" t="s">
        <v>16</v>
      </c>
      <c r="H20" s="117">
        <v>212.7063</v>
      </c>
      <c r="I20" s="153">
        <f t="shared" si="0"/>
        <v>277.4259</v>
      </c>
    </row>
    <row r="21" customFormat="1" ht="22.5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f t="shared" si="1"/>
        <v>0</v>
      </c>
      <c r="F21" s="13" t="s">
        <v>11</v>
      </c>
      <c r="G21" s="13" t="s">
        <v>11</v>
      </c>
      <c r="H21" s="117">
        <v>0</v>
      </c>
      <c r="I21" s="117">
        <f t="shared" si="0"/>
        <v>0</v>
      </c>
    </row>
    <row r="22" customFormat="1" ht="22.5" customHeight="1" spans="1:9">
      <c r="A22" s="15" t="s">
        <v>31</v>
      </c>
      <c r="B22" s="53">
        <f>SUM(B5:B21)</f>
        <v>1407.1537</v>
      </c>
      <c r="C22" s="127">
        <f>SUM(C5:C21)</f>
        <v>384.1148</v>
      </c>
      <c r="D22" s="154">
        <f>SUM(D5:D21)</f>
        <v>986.9159</v>
      </c>
      <c r="E22" s="123">
        <f t="shared" si="1"/>
        <v>1371.0307</v>
      </c>
      <c r="F22" s="13" t="s">
        <v>11</v>
      </c>
      <c r="G22" s="13" t="s">
        <v>11</v>
      </c>
      <c r="H22" s="117">
        <v>1870.9008</v>
      </c>
      <c r="I22" s="117">
        <f t="shared" si="0"/>
        <v>1907.0238</v>
      </c>
    </row>
    <row r="23" customFormat="1" ht="22.5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21" t="s">
        <v>33</v>
      </c>
      <c r="B24" s="57"/>
      <c r="C24" s="57"/>
      <c r="D24" s="57"/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scale="83" orientation="landscape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customFormat="1" ht="22.5" customHeight="1" spans="1:9">
      <c r="A1" s="3" t="s">
        <v>85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22.5" customHeight="1" spans="1:9">
      <c r="A5" s="121" t="s">
        <v>10</v>
      </c>
      <c r="B5" s="139">
        <v>0</v>
      </c>
      <c r="C5" s="94">
        <v>0</v>
      </c>
      <c r="D5" s="123">
        <v>0</v>
      </c>
      <c r="E5" s="123">
        <f t="shared" ref="E5:E22" si="0">C5+D5</f>
        <v>0</v>
      </c>
      <c r="F5" s="13" t="s">
        <v>11</v>
      </c>
      <c r="G5" s="13" t="s">
        <v>11</v>
      </c>
      <c r="H5" s="117">
        <v>12.5644</v>
      </c>
      <c r="I5" s="117">
        <f t="shared" ref="I5:I22" si="1">H5+B5-E5</f>
        <v>12.5644</v>
      </c>
    </row>
    <row r="6" customFormat="1" ht="22.5" customHeight="1" spans="1:9">
      <c r="A6" s="121" t="s">
        <v>12</v>
      </c>
      <c r="B6" s="145">
        <v>0</v>
      </c>
      <c r="C6" s="94">
        <v>0</v>
      </c>
      <c r="D6" s="123">
        <v>0</v>
      </c>
      <c r="E6" s="123">
        <f t="shared" si="0"/>
        <v>0</v>
      </c>
      <c r="F6" s="13" t="s">
        <v>11</v>
      </c>
      <c r="G6" s="13" t="s">
        <v>11</v>
      </c>
      <c r="H6" s="117">
        <v>0.6823</v>
      </c>
      <c r="I6" s="117">
        <f t="shared" si="1"/>
        <v>0.6823</v>
      </c>
    </row>
    <row r="7" customFormat="1" ht="22.5" customHeight="1" spans="1:9">
      <c r="A7" s="121" t="s">
        <v>13</v>
      </c>
      <c r="B7" s="139">
        <v>0</v>
      </c>
      <c r="C7" s="94">
        <v>0</v>
      </c>
      <c r="D7" s="123">
        <v>0</v>
      </c>
      <c r="E7" s="123">
        <f t="shared" si="0"/>
        <v>0</v>
      </c>
      <c r="F7" s="13" t="s">
        <v>11</v>
      </c>
      <c r="G7" s="13" t="s">
        <v>11</v>
      </c>
      <c r="H7" s="117">
        <v>386.3625</v>
      </c>
      <c r="I7" s="117">
        <f t="shared" si="1"/>
        <v>386.3625</v>
      </c>
    </row>
    <row r="8" customFormat="1" ht="22.5" customHeight="1" spans="1:9">
      <c r="A8" s="121" t="s">
        <v>14</v>
      </c>
      <c r="B8" s="145">
        <v>1.533</v>
      </c>
      <c r="C8" s="94">
        <v>0</v>
      </c>
      <c r="D8" s="123">
        <v>0</v>
      </c>
      <c r="E8" s="123">
        <f t="shared" si="0"/>
        <v>0</v>
      </c>
      <c r="F8" s="13" t="s">
        <v>15</v>
      </c>
      <c r="G8" s="13" t="s">
        <v>16</v>
      </c>
      <c r="H8" s="153">
        <v>62.7432</v>
      </c>
      <c r="I8" s="153">
        <f t="shared" si="1"/>
        <v>64.2762</v>
      </c>
    </row>
    <row r="9" customFormat="1" ht="22.5" customHeight="1" spans="1:9">
      <c r="A9" s="121" t="s">
        <v>17</v>
      </c>
      <c r="B9" s="139">
        <v>0</v>
      </c>
      <c r="C9" s="94">
        <v>0</v>
      </c>
      <c r="D9" s="123">
        <v>0</v>
      </c>
      <c r="E9" s="123">
        <f t="shared" si="0"/>
        <v>0</v>
      </c>
      <c r="F9" s="13" t="s">
        <v>11</v>
      </c>
      <c r="G9" s="13" t="s">
        <v>11</v>
      </c>
      <c r="H9" s="117">
        <v>68.0251</v>
      </c>
      <c r="I9" s="117">
        <f t="shared" si="1"/>
        <v>68.0251</v>
      </c>
    </row>
    <row r="10" customFormat="1" ht="22.5" customHeight="1" spans="1:9">
      <c r="A10" s="121" t="s">
        <v>18</v>
      </c>
      <c r="B10" s="139">
        <v>0</v>
      </c>
      <c r="C10" s="94">
        <v>0</v>
      </c>
      <c r="D10" s="123">
        <v>0</v>
      </c>
      <c r="E10" s="123">
        <f t="shared" si="0"/>
        <v>0</v>
      </c>
      <c r="F10" s="13" t="s">
        <v>11</v>
      </c>
      <c r="G10" s="13" t="s">
        <v>11</v>
      </c>
      <c r="H10" s="117">
        <v>3.052</v>
      </c>
      <c r="I10" s="117">
        <f t="shared" si="1"/>
        <v>3.052</v>
      </c>
    </row>
    <row r="11" customFormat="1" ht="22.5" customHeight="1" spans="1:9">
      <c r="A11" s="121" t="s">
        <v>19</v>
      </c>
      <c r="B11" s="139">
        <v>0</v>
      </c>
      <c r="C11" s="94">
        <v>0</v>
      </c>
      <c r="D11" s="123">
        <v>0</v>
      </c>
      <c r="E11" s="123">
        <f t="shared" si="0"/>
        <v>0</v>
      </c>
      <c r="F11" s="13" t="s">
        <v>20</v>
      </c>
      <c r="G11" s="13" t="s">
        <v>21</v>
      </c>
      <c r="H11" s="117">
        <v>684.486</v>
      </c>
      <c r="I11" s="117">
        <f t="shared" si="1"/>
        <v>684.486</v>
      </c>
    </row>
    <row r="12" customFormat="1" ht="22.5" customHeight="1" spans="1:9">
      <c r="A12" s="121" t="s">
        <v>22</v>
      </c>
      <c r="B12" s="139">
        <v>0.06</v>
      </c>
      <c r="C12" s="94">
        <v>0</v>
      </c>
      <c r="D12" s="123">
        <v>0</v>
      </c>
      <c r="E12" s="123">
        <f t="shared" si="0"/>
        <v>0</v>
      </c>
      <c r="F12" s="13" t="s">
        <v>15</v>
      </c>
      <c r="G12" s="13" t="s">
        <v>16</v>
      </c>
      <c r="H12" s="153">
        <v>206.7003</v>
      </c>
      <c r="I12" s="153">
        <f t="shared" si="1"/>
        <v>206.7603</v>
      </c>
    </row>
    <row r="13" customFormat="1" ht="22.5" customHeight="1" spans="1:9">
      <c r="A13" s="121" t="s">
        <v>23</v>
      </c>
      <c r="B13" s="139">
        <v>1.0966</v>
      </c>
      <c r="C13" s="44">
        <v>0</v>
      </c>
      <c r="D13" s="42">
        <v>0</v>
      </c>
      <c r="E13" s="123">
        <f t="shared" si="0"/>
        <v>0</v>
      </c>
      <c r="F13" s="13" t="s">
        <v>11</v>
      </c>
      <c r="G13" s="13" t="s">
        <v>11</v>
      </c>
      <c r="H13" s="153">
        <v>73.4763</v>
      </c>
      <c r="I13" s="153">
        <f t="shared" si="1"/>
        <v>74.5729</v>
      </c>
    </row>
    <row r="14" customFormat="1" ht="22.5" customHeight="1" spans="1:9">
      <c r="A14" s="121" t="s">
        <v>68</v>
      </c>
      <c r="B14" s="139">
        <v>0</v>
      </c>
      <c r="C14" s="94">
        <v>0</v>
      </c>
      <c r="D14" s="123">
        <v>0</v>
      </c>
      <c r="E14" s="123">
        <f t="shared" si="0"/>
        <v>0</v>
      </c>
      <c r="F14" s="13"/>
      <c r="G14" s="13"/>
      <c r="H14" s="117">
        <v>0.42</v>
      </c>
      <c r="I14" s="117">
        <f t="shared" si="1"/>
        <v>0.42</v>
      </c>
    </row>
    <row r="15" customFormat="1" ht="22.5" customHeight="1" spans="1:9">
      <c r="A15" s="121" t="s">
        <v>70</v>
      </c>
      <c r="B15" s="139">
        <v>0</v>
      </c>
      <c r="C15" s="94">
        <v>0</v>
      </c>
      <c r="D15" s="123">
        <v>0</v>
      </c>
      <c r="E15" s="123">
        <f t="shared" si="0"/>
        <v>0</v>
      </c>
      <c r="F15" s="13"/>
      <c r="G15" s="13"/>
      <c r="H15" s="117">
        <v>14.308</v>
      </c>
      <c r="I15" s="117">
        <f t="shared" si="1"/>
        <v>14.308</v>
      </c>
    </row>
    <row r="16" customFormat="1" ht="22.5" customHeight="1" spans="1:9">
      <c r="A16" s="121" t="s">
        <v>24</v>
      </c>
      <c r="B16" s="139">
        <v>0</v>
      </c>
      <c r="C16" s="94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117">
        <v>0</v>
      </c>
      <c r="I16" s="117">
        <f t="shared" si="1"/>
        <v>0</v>
      </c>
    </row>
    <row r="17" customFormat="1" ht="22.5" customHeight="1" spans="1:9">
      <c r="A17" s="121" t="s">
        <v>25</v>
      </c>
      <c r="B17" s="139">
        <v>0</v>
      </c>
      <c r="C17" s="94">
        <v>0</v>
      </c>
      <c r="D17" s="123">
        <v>0</v>
      </c>
      <c r="E17" s="123">
        <f t="shared" si="0"/>
        <v>0</v>
      </c>
      <c r="F17" s="13" t="s">
        <v>11</v>
      </c>
      <c r="G17" s="13" t="s">
        <v>11</v>
      </c>
      <c r="H17" s="117">
        <v>13.4658</v>
      </c>
      <c r="I17" s="117">
        <f t="shared" si="1"/>
        <v>13.4658</v>
      </c>
    </row>
    <row r="18" customFormat="1" ht="22.5" customHeight="1" spans="1:9">
      <c r="A18" s="121" t="s">
        <v>26</v>
      </c>
      <c r="B18" s="139">
        <v>0</v>
      </c>
      <c r="C18" s="94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117">
        <v>0</v>
      </c>
      <c r="I18" s="117">
        <f t="shared" si="1"/>
        <v>0</v>
      </c>
    </row>
    <row r="19" customFormat="1" ht="22.5" customHeight="1" spans="1:9">
      <c r="A19" s="121" t="s">
        <v>27</v>
      </c>
      <c r="B19" s="139">
        <v>0</v>
      </c>
      <c r="C19" s="94">
        <v>0</v>
      </c>
      <c r="D19" s="123">
        <v>0</v>
      </c>
      <c r="E19" s="123">
        <f t="shared" si="0"/>
        <v>0</v>
      </c>
      <c r="F19" s="13" t="s">
        <v>11</v>
      </c>
      <c r="G19" s="13" t="s">
        <v>11</v>
      </c>
      <c r="H19" s="153">
        <v>103.312</v>
      </c>
      <c r="I19" s="153">
        <f t="shared" si="1"/>
        <v>103.312</v>
      </c>
    </row>
    <row r="20" customFormat="1" ht="22.5" customHeight="1" spans="1:9">
      <c r="A20" s="121" t="s">
        <v>28</v>
      </c>
      <c r="B20" s="139">
        <v>0.6087</v>
      </c>
      <c r="C20" s="94">
        <v>0</v>
      </c>
      <c r="D20" s="123">
        <v>0</v>
      </c>
      <c r="E20" s="123">
        <f t="shared" si="0"/>
        <v>0</v>
      </c>
      <c r="F20" s="13" t="s">
        <v>29</v>
      </c>
      <c r="G20" s="13" t="s">
        <v>16</v>
      </c>
      <c r="H20" s="153">
        <v>277.4259</v>
      </c>
      <c r="I20" s="153">
        <f t="shared" si="1"/>
        <v>278.0346</v>
      </c>
    </row>
    <row r="21" customFormat="1" ht="22.5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f t="shared" si="0"/>
        <v>0</v>
      </c>
      <c r="F21" s="13" t="s">
        <v>11</v>
      </c>
      <c r="G21" s="13" t="s">
        <v>11</v>
      </c>
      <c r="H21" s="117">
        <v>0</v>
      </c>
      <c r="I21" s="117">
        <f t="shared" si="1"/>
        <v>0</v>
      </c>
    </row>
    <row r="22" customFormat="1" ht="22.5" customHeight="1" spans="1:9">
      <c r="A22" s="15" t="s">
        <v>31</v>
      </c>
      <c r="B22" s="53">
        <f>SUM(B5:B21)</f>
        <v>3.2983</v>
      </c>
      <c r="C22" s="127">
        <f>SUM(C5:C21)</f>
        <v>0</v>
      </c>
      <c r="D22" s="154">
        <f>SUM(D5:D21)</f>
        <v>0</v>
      </c>
      <c r="E22" s="123">
        <f t="shared" si="0"/>
        <v>0</v>
      </c>
      <c r="F22" s="13" t="s">
        <v>11</v>
      </c>
      <c r="G22" s="13" t="s">
        <v>11</v>
      </c>
      <c r="H22" s="117">
        <v>1907.0238</v>
      </c>
      <c r="I22" s="117">
        <f t="shared" si="1"/>
        <v>1910.3221</v>
      </c>
    </row>
    <row r="23" customFormat="1" ht="22.5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21" t="s">
        <v>33</v>
      </c>
      <c r="B24" s="57"/>
      <c r="C24" s="57"/>
      <c r="D24" s="57"/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scale="83" orientation="landscape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customFormat="1" ht="22.5" customHeight="1" spans="1:9">
      <c r="A1" s="3" t="s">
        <v>86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35</v>
      </c>
      <c r="I3" s="8" t="s">
        <v>36</v>
      </c>
    </row>
    <row r="4" customFormat="1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22.5" customHeight="1" spans="1:9">
      <c r="A5" s="11" t="s">
        <v>10</v>
      </c>
      <c r="B5" s="123">
        <f>SUM('20年10月:20年12月'!B5)</f>
        <v>1.654</v>
      </c>
      <c r="C5" s="123">
        <f>SUM('20年10月:20年12月'!C5)</f>
        <v>12.5383</v>
      </c>
      <c r="D5" s="123">
        <f>SUM('20年10月:20年12月'!D5)</f>
        <v>3.9251</v>
      </c>
      <c r="E5" s="123">
        <f>SUM('20年10月:20年12月'!E5)</f>
        <v>16.4634</v>
      </c>
      <c r="F5" s="13" t="s">
        <v>11</v>
      </c>
      <c r="G5" s="13" t="s">
        <v>11</v>
      </c>
      <c r="H5" s="117">
        <v>27.3738</v>
      </c>
      <c r="I5" s="117">
        <f t="shared" ref="I5:I22" si="0">H5+B5-E5</f>
        <v>12.5644</v>
      </c>
    </row>
    <row r="6" customFormat="1" ht="22.5" customHeight="1" spans="1:9">
      <c r="A6" s="11" t="s">
        <v>12</v>
      </c>
      <c r="B6" s="123">
        <f>SUM('20年10月:20年12月'!B6)</f>
        <v>0</v>
      </c>
      <c r="C6" s="123">
        <f>SUM('20年10月:20年12月'!C6)</f>
        <v>0.17</v>
      </c>
      <c r="D6" s="123">
        <f>SUM('20年10月:20年12月'!D6)</f>
        <v>4.9126</v>
      </c>
      <c r="E6" s="123">
        <f>SUM('20年10月:20年12月'!E6)</f>
        <v>5.0826</v>
      </c>
      <c r="F6" s="13" t="s">
        <v>11</v>
      </c>
      <c r="G6" s="13" t="s">
        <v>11</v>
      </c>
      <c r="H6" s="117">
        <v>5.7649</v>
      </c>
      <c r="I6" s="117">
        <f t="shared" si="0"/>
        <v>0.6823</v>
      </c>
    </row>
    <row r="7" customFormat="1" ht="22.5" customHeight="1" spans="1:9">
      <c r="A7" s="11" t="s">
        <v>13</v>
      </c>
      <c r="B7" s="123">
        <f>SUM('20年10月:20年12月'!B7)</f>
        <v>477.27</v>
      </c>
      <c r="C7" s="123">
        <f>SUM('20年10月:20年12月'!C7)</f>
        <v>146.25</v>
      </c>
      <c r="D7" s="123">
        <f>SUM('20年10月:20年12月'!D7)</f>
        <v>333.99</v>
      </c>
      <c r="E7" s="123">
        <f>SUM('20年10月:20年12月'!E7)</f>
        <v>480.24</v>
      </c>
      <c r="F7" s="13" t="s">
        <v>11</v>
      </c>
      <c r="G7" s="13" t="s">
        <v>11</v>
      </c>
      <c r="H7" s="117">
        <v>389.3325</v>
      </c>
      <c r="I7" s="117">
        <f t="shared" si="0"/>
        <v>386.3625</v>
      </c>
    </row>
    <row r="8" customFormat="1" ht="22.5" customHeight="1" spans="1:9">
      <c r="A8" s="11" t="s">
        <v>14</v>
      </c>
      <c r="B8" s="123">
        <f>SUM('20年10月:20年12月'!B8)</f>
        <v>47.8853</v>
      </c>
      <c r="C8" s="123">
        <f>SUM('20年10月:20年12月'!C8)</f>
        <v>30.325</v>
      </c>
      <c r="D8" s="123">
        <f>SUM('20年10月:20年12月'!D8)</f>
        <v>38.8629</v>
      </c>
      <c r="E8" s="123">
        <f>SUM('20年10月:20年12月'!E8)</f>
        <v>69.1879</v>
      </c>
      <c r="F8" s="13" t="s">
        <v>15</v>
      </c>
      <c r="G8" s="13" t="s">
        <v>16</v>
      </c>
      <c r="H8" s="117">
        <v>85.5788</v>
      </c>
      <c r="I8" s="117">
        <f t="shared" si="0"/>
        <v>64.2762</v>
      </c>
    </row>
    <row r="9" customFormat="1" ht="22.5" customHeight="1" spans="1:9">
      <c r="A9" s="11" t="s">
        <v>17</v>
      </c>
      <c r="B9" s="123">
        <f>SUM('20年10月:20年12月'!B9)</f>
        <v>76.6862</v>
      </c>
      <c r="C9" s="123">
        <f>SUM('20年10月:20年12月'!C9)</f>
        <v>24.3053</v>
      </c>
      <c r="D9" s="123">
        <f>SUM('20年10月:20年12月'!D9)</f>
        <v>35.5864</v>
      </c>
      <c r="E9" s="123">
        <f>SUM('20年10月:20年12月'!E9)</f>
        <v>59.8917</v>
      </c>
      <c r="F9" s="13" t="s">
        <v>11</v>
      </c>
      <c r="G9" s="13" t="s">
        <v>11</v>
      </c>
      <c r="H9" s="117">
        <v>51.2306</v>
      </c>
      <c r="I9" s="117">
        <f t="shared" si="0"/>
        <v>68.0251</v>
      </c>
    </row>
    <row r="10" customFormat="1" ht="22.5" customHeight="1" spans="1:9">
      <c r="A10" s="11" t="s">
        <v>18</v>
      </c>
      <c r="B10" s="123">
        <f>SUM('20年10月:20年12月'!B10)</f>
        <v>6.1222</v>
      </c>
      <c r="C10" s="123">
        <f>SUM('20年10月:20年12月'!C10)</f>
        <v>2.7324</v>
      </c>
      <c r="D10" s="123">
        <f>SUM('20年10月:20年12月'!D10)</f>
        <v>3.4148</v>
      </c>
      <c r="E10" s="123">
        <f>SUM('20年10月:20年12月'!E10)</f>
        <v>6.1472</v>
      </c>
      <c r="F10" s="13" t="s">
        <v>11</v>
      </c>
      <c r="G10" s="13" t="s">
        <v>11</v>
      </c>
      <c r="H10" s="117">
        <v>3.07699999999998</v>
      </c>
      <c r="I10" s="117">
        <f t="shared" si="0"/>
        <v>3.05199999999998</v>
      </c>
    </row>
    <row r="11" customFormat="1" ht="22.5" customHeight="1" spans="1:9">
      <c r="A11" s="11" t="s">
        <v>19</v>
      </c>
      <c r="B11" s="123">
        <f>SUM('20年10月:20年12月'!B11)</f>
        <v>442.706</v>
      </c>
      <c r="C11" s="123">
        <f>SUM('20年10月:20年12月'!C11)</f>
        <v>268.922</v>
      </c>
      <c r="D11" s="123">
        <f>SUM('20年10月:20年12月'!D11)</f>
        <v>308.77</v>
      </c>
      <c r="E11" s="123">
        <f>SUM('20年10月:20年12月'!E11)</f>
        <v>577.692</v>
      </c>
      <c r="F11" s="13" t="s">
        <v>20</v>
      </c>
      <c r="G11" s="13" t="s">
        <v>21</v>
      </c>
      <c r="H11" s="117">
        <v>819.472</v>
      </c>
      <c r="I11" s="117">
        <f t="shared" si="0"/>
        <v>684.486</v>
      </c>
    </row>
    <row r="12" customFormat="1" ht="22.5" customHeight="1" spans="1:9">
      <c r="A12" s="11" t="s">
        <v>22</v>
      </c>
      <c r="B12" s="123">
        <f>SUM('20年10月:20年12月'!B12)</f>
        <v>502.814</v>
      </c>
      <c r="C12" s="123">
        <f>SUM('20年10月:20年12月'!C12)</f>
        <v>124.7645</v>
      </c>
      <c r="D12" s="123">
        <f>SUM('20年10月:20年12月'!D12)</f>
        <v>298.7797</v>
      </c>
      <c r="E12" s="123">
        <f>SUM('20年10月:20年12月'!E12)</f>
        <v>423.5442</v>
      </c>
      <c r="F12" s="13" t="s">
        <v>15</v>
      </c>
      <c r="G12" s="13" t="s">
        <v>16</v>
      </c>
      <c r="H12" s="117">
        <v>127.4905</v>
      </c>
      <c r="I12" s="117">
        <f t="shared" si="0"/>
        <v>206.7603</v>
      </c>
    </row>
    <row r="13" customFormat="1" ht="22.5" customHeight="1" spans="1:9">
      <c r="A13" s="11" t="s">
        <v>23</v>
      </c>
      <c r="B13" s="123">
        <f>SUM('20年10月:20年12月'!B13)</f>
        <v>26.7279</v>
      </c>
      <c r="C13" s="123">
        <f>SUM('20年10月:20年12月'!C13)</f>
        <v>14.1559</v>
      </c>
      <c r="D13" s="123">
        <f>SUM('20年10月:20年12月'!D13)</f>
        <v>16.9449</v>
      </c>
      <c r="E13" s="123">
        <f>SUM('20年10月:20年12月'!E13)</f>
        <v>31.1008</v>
      </c>
      <c r="F13" s="13" t="s">
        <v>11</v>
      </c>
      <c r="G13" s="13" t="s">
        <v>11</v>
      </c>
      <c r="H13" s="117">
        <v>78.9458</v>
      </c>
      <c r="I13" s="117">
        <f t="shared" si="0"/>
        <v>74.5729</v>
      </c>
    </row>
    <row r="14" customFormat="1" ht="22.5" customHeight="1" spans="1:9">
      <c r="A14" s="11" t="s">
        <v>68</v>
      </c>
      <c r="B14" s="123">
        <f>SUM('20年10月:20年12月'!B14)</f>
        <v>0.52</v>
      </c>
      <c r="C14" s="123">
        <f>SUM('20年10月:20年12月'!C14)</f>
        <v>0</v>
      </c>
      <c r="D14" s="123">
        <f>SUM('20年10月:20年12月'!D14)</f>
        <v>0.1</v>
      </c>
      <c r="E14" s="123">
        <f>SUM('20年10月:20年12月'!E14)</f>
        <v>0.1</v>
      </c>
      <c r="F14" s="13"/>
      <c r="G14" s="13"/>
      <c r="H14" s="117">
        <v>0</v>
      </c>
      <c r="I14" s="117">
        <f t="shared" si="0"/>
        <v>0.42</v>
      </c>
    </row>
    <row r="15" customFormat="1" ht="22.5" customHeight="1" spans="1:9">
      <c r="A15" s="11" t="s">
        <v>70</v>
      </c>
      <c r="B15" s="123">
        <f>SUM('20年10月:20年12月'!B15)</f>
        <v>7.9</v>
      </c>
      <c r="C15" s="123">
        <f>SUM('20年10月:20年12月'!C15)</f>
        <v>0</v>
      </c>
      <c r="D15" s="123">
        <f>SUM('20年10月:20年12月'!D15)</f>
        <v>1.43</v>
      </c>
      <c r="E15" s="123">
        <f>SUM('20年10月:20年12月'!E15)</f>
        <v>1.43</v>
      </c>
      <c r="F15" s="13"/>
      <c r="G15" s="13"/>
      <c r="H15" s="117">
        <v>7.838</v>
      </c>
      <c r="I15" s="117">
        <f t="shared" si="0"/>
        <v>14.308</v>
      </c>
    </row>
    <row r="16" customFormat="1" ht="22.5" customHeight="1" spans="1:9">
      <c r="A16" s="11" t="s">
        <v>24</v>
      </c>
      <c r="B16" s="123">
        <f>SUM('20年10月:20年12月'!B16)</f>
        <v>0</v>
      </c>
      <c r="C16" s="123">
        <f>SUM('20年10月:20年12月'!C16)</f>
        <v>0</v>
      </c>
      <c r="D16" s="123">
        <f>SUM('20年10月:20年12月'!D16)</f>
        <v>0</v>
      </c>
      <c r="E16" s="123">
        <f>SUM('20年10月:20年12月'!E16)</f>
        <v>0</v>
      </c>
      <c r="F16" s="13" t="s">
        <v>11</v>
      </c>
      <c r="G16" s="13" t="s">
        <v>11</v>
      </c>
      <c r="H16" s="117">
        <v>0</v>
      </c>
      <c r="I16" s="117">
        <f t="shared" si="0"/>
        <v>0</v>
      </c>
    </row>
    <row r="17" customFormat="1" ht="22.5" customHeight="1" spans="1:9">
      <c r="A17" s="11" t="s">
        <v>25</v>
      </c>
      <c r="B17" s="123">
        <f>SUM('20年10月:20年12月'!B17)</f>
        <v>0.0258</v>
      </c>
      <c r="C17" s="123">
        <f>SUM('20年10月:20年12月'!C17)</f>
        <v>0</v>
      </c>
      <c r="D17" s="123">
        <f>SUM('20年10月:20年12月'!D17)</f>
        <v>0</v>
      </c>
      <c r="E17" s="123">
        <f>SUM('20年10月:20年12月'!E17)</f>
        <v>0</v>
      </c>
      <c r="F17" s="13" t="s">
        <v>11</v>
      </c>
      <c r="G17" s="13" t="s">
        <v>11</v>
      </c>
      <c r="H17" s="117">
        <v>13.44</v>
      </c>
      <c r="I17" s="117">
        <f t="shared" si="0"/>
        <v>13.4658</v>
      </c>
    </row>
    <row r="18" customFormat="1" ht="22.5" customHeight="1" spans="1:9">
      <c r="A18" s="11" t="s">
        <v>26</v>
      </c>
      <c r="B18" s="123">
        <f>SUM('20年10月:20年12月'!B18)</f>
        <v>0</v>
      </c>
      <c r="C18" s="123">
        <f>SUM('20年10月:20年12月'!C18)</f>
        <v>5.56</v>
      </c>
      <c r="D18" s="123">
        <f>SUM('20年10月:20年12月'!D18)</f>
        <v>0</v>
      </c>
      <c r="E18" s="123">
        <f>SUM('20年10月:20年12月'!E18)</f>
        <v>5.56</v>
      </c>
      <c r="F18" s="13" t="s">
        <v>11</v>
      </c>
      <c r="G18" s="13" t="s">
        <v>11</v>
      </c>
      <c r="H18" s="117">
        <v>5.56</v>
      </c>
      <c r="I18" s="117">
        <f t="shared" si="0"/>
        <v>0</v>
      </c>
    </row>
    <row r="19" customFormat="1" ht="22.5" customHeight="1" spans="1:9">
      <c r="A19" s="11" t="s">
        <v>27</v>
      </c>
      <c r="B19" s="123">
        <f>SUM('20年10月:20年12月'!B19)</f>
        <v>79.193</v>
      </c>
      <c r="C19" s="123">
        <f>SUM('20年10月:20年12月'!C19)</f>
        <v>29.18</v>
      </c>
      <c r="D19" s="123">
        <f>SUM('20年10月:20年12月'!D19)</f>
        <v>79.261</v>
      </c>
      <c r="E19" s="123">
        <f>SUM('20年10月:20年12月'!E19)</f>
        <v>108.441</v>
      </c>
      <c r="F19" s="13" t="s">
        <v>11</v>
      </c>
      <c r="G19" s="13" t="s">
        <v>11</v>
      </c>
      <c r="H19" s="117">
        <v>132.56</v>
      </c>
      <c r="I19" s="117">
        <f t="shared" si="0"/>
        <v>103.312</v>
      </c>
    </row>
    <row r="20" customFormat="1" ht="22.5" customHeight="1" spans="1:9">
      <c r="A20" s="11" t="s">
        <v>28</v>
      </c>
      <c r="B20" s="123">
        <f>SUM('20年10月:20年12月'!B20)</f>
        <v>611.6134</v>
      </c>
      <c r="C20" s="123">
        <f>SUM('20年10月:20年12月'!C20)</f>
        <v>401.7851</v>
      </c>
      <c r="D20" s="123">
        <f>SUM('20年10月:20年12月'!D20)</f>
        <v>320.3707</v>
      </c>
      <c r="E20" s="123">
        <f>SUM('20年10月:20年12月'!E20)</f>
        <v>722.1558</v>
      </c>
      <c r="F20" s="13" t="s">
        <v>29</v>
      </c>
      <c r="G20" s="13" t="s">
        <v>16</v>
      </c>
      <c r="H20" s="117">
        <v>388.577</v>
      </c>
      <c r="I20" s="117">
        <f t="shared" si="0"/>
        <v>278.0346</v>
      </c>
    </row>
    <row r="21" customFormat="1" ht="22.5" customHeight="1" spans="1:9">
      <c r="A21" s="11" t="s">
        <v>30</v>
      </c>
      <c r="B21" s="123">
        <f>SUM('20年10月:20年12月'!B21)</f>
        <v>0</v>
      </c>
      <c r="C21" s="123">
        <f>SUM('20年10月:20年12月'!C21)</f>
        <v>0</v>
      </c>
      <c r="D21" s="123">
        <f>SUM('20年10月:20年12月'!D21)</f>
        <v>0</v>
      </c>
      <c r="E21" s="123">
        <f>SUM('20年10月:20年12月'!E21)</f>
        <v>0</v>
      </c>
      <c r="F21" s="13" t="s">
        <v>11</v>
      </c>
      <c r="G21" s="13" t="s">
        <v>11</v>
      </c>
      <c r="H21" s="117">
        <v>0</v>
      </c>
      <c r="I21" s="117">
        <f t="shared" si="0"/>
        <v>0</v>
      </c>
    </row>
    <row r="22" customFormat="1" ht="22.5" customHeight="1" spans="1:9">
      <c r="A22" s="15" t="s">
        <v>78</v>
      </c>
      <c r="B22" s="123">
        <f>SUM('20年10月:20年12月'!B22)</f>
        <v>2281.1178</v>
      </c>
      <c r="C22" s="123">
        <f>SUM('20年10月:20年12月'!C22)</f>
        <v>1060.6885</v>
      </c>
      <c r="D22" s="123">
        <f>SUM('20年10月:20年12月'!D22)</f>
        <v>1446.3481</v>
      </c>
      <c r="E22" s="123">
        <f>SUM('20年10月:20年12月'!E22)</f>
        <v>2507.0366</v>
      </c>
      <c r="F22" s="13" t="s">
        <v>11</v>
      </c>
      <c r="G22" s="13" t="s">
        <v>11</v>
      </c>
      <c r="H22" s="117">
        <v>2136.2409</v>
      </c>
      <c r="I22" s="117">
        <f t="shared" si="0"/>
        <v>1910.3221</v>
      </c>
    </row>
    <row r="23" customFormat="1" ht="22.5" customHeight="1" spans="1:9">
      <c r="A23" s="18" t="s">
        <v>32</v>
      </c>
      <c r="B23" s="55"/>
      <c r="C23" s="55"/>
      <c r="D23" s="55"/>
      <c r="E23" s="55"/>
      <c r="F23" s="18"/>
      <c r="G23" s="19"/>
      <c r="H23" s="20"/>
      <c r="I23" s="19"/>
    </row>
    <row r="24" customFormat="1" ht="22.5" customHeight="1" spans="1:9">
      <c r="A24" s="21" t="s">
        <v>33</v>
      </c>
      <c r="B24" s="57"/>
      <c r="C24" s="57"/>
      <c r="D24" s="57"/>
      <c r="E24" s="57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scale="83" orientation="landscape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customFormat="1" ht="22.5" customHeight="1" spans="1:9">
      <c r="A1" s="3" t="s">
        <v>87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88</v>
      </c>
      <c r="I3" s="8" t="s">
        <v>89</v>
      </c>
    </row>
    <row r="4" customFormat="1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22.5" customHeight="1" spans="1:9">
      <c r="A5" s="11" t="s">
        <v>10</v>
      </c>
      <c r="B5" s="123">
        <f>SUM(一季度!B5+二季度!B5+三季度!B5+四季度!B5)</f>
        <v>76.5098</v>
      </c>
      <c r="C5" s="123">
        <f>SUM(一季度!C5+二季度!C5+三季度!C5+四季度!C5)</f>
        <v>35.3758</v>
      </c>
      <c r="D5" s="123">
        <f>SUM(一季度!D5+二季度!D5+三季度!D5+四季度!D5)</f>
        <v>115.1407</v>
      </c>
      <c r="E5" s="123">
        <f>SUM(一季度!E5+二季度!E5+三季度!E5+四季度!E5)</f>
        <v>150.5165</v>
      </c>
      <c r="F5" s="13" t="s">
        <v>11</v>
      </c>
      <c r="G5" s="13" t="s">
        <v>11</v>
      </c>
      <c r="H5" s="117">
        <v>86.5711</v>
      </c>
      <c r="I5" s="117">
        <f t="shared" ref="I5:I22" si="0">H5+B5-E5</f>
        <v>12.5644</v>
      </c>
    </row>
    <row r="6" customFormat="1" ht="22.5" customHeight="1" spans="1:9">
      <c r="A6" s="11" t="s">
        <v>12</v>
      </c>
      <c r="B6" s="123">
        <f>SUM(一季度!B6+二季度!B6+三季度!B6+四季度!B6)</f>
        <v>9.0793</v>
      </c>
      <c r="C6" s="123">
        <f>SUM(一季度!C6+二季度!C6+三季度!C6+四季度!C6)</f>
        <v>6.304</v>
      </c>
      <c r="D6" s="123">
        <f>SUM(一季度!D6+二季度!D6+三季度!D6+四季度!D6)</f>
        <v>14.9983</v>
      </c>
      <c r="E6" s="123">
        <f>SUM(一季度!E6+二季度!E6+三季度!E6+四季度!E6)</f>
        <v>21.3023</v>
      </c>
      <c r="F6" s="13" t="s">
        <v>11</v>
      </c>
      <c r="G6" s="13" t="s">
        <v>11</v>
      </c>
      <c r="H6" s="117">
        <v>12.9053</v>
      </c>
      <c r="I6" s="117">
        <f t="shared" si="0"/>
        <v>0.682300000000001</v>
      </c>
    </row>
    <row r="7" customFormat="1" ht="22.5" customHeight="1" spans="1:9">
      <c r="A7" s="11" t="s">
        <v>13</v>
      </c>
      <c r="B7" s="123">
        <f>SUM(一季度!B7+二季度!B7+三季度!B7+四季度!B7)</f>
        <v>1286.8785</v>
      </c>
      <c r="C7" s="123">
        <f>SUM(一季度!C7+二季度!C7+三季度!C7+四季度!C7)</f>
        <v>414.736</v>
      </c>
      <c r="D7" s="123">
        <f>SUM(一季度!D7+二季度!D7+三季度!D7+四季度!D7)</f>
        <v>813.96</v>
      </c>
      <c r="E7" s="123">
        <f>SUM(一季度!E7+二季度!E7+三季度!E7+四季度!E7)</f>
        <v>1228.696</v>
      </c>
      <c r="F7" s="13" t="s">
        <v>11</v>
      </c>
      <c r="G7" s="13" t="s">
        <v>11</v>
      </c>
      <c r="H7" s="117">
        <v>328.18</v>
      </c>
      <c r="I7" s="117">
        <f t="shared" si="0"/>
        <v>386.3625</v>
      </c>
    </row>
    <row r="8" customFormat="1" ht="22.5" customHeight="1" spans="1:9">
      <c r="A8" s="11" t="s">
        <v>14</v>
      </c>
      <c r="B8" s="123">
        <f>SUM(一季度!B8+二季度!B8+三季度!B8+四季度!B8)</f>
        <v>310.2301</v>
      </c>
      <c r="C8" s="123">
        <f>SUM(一季度!C8+二季度!C8+三季度!C8+四季度!C8)</f>
        <v>119.0861</v>
      </c>
      <c r="D8" s="123">
        <f>SUM(一季度!D8+二季度!D8+三季度!D8+四季度!D8)</f>
        <v>395.8394</v>
      </c>
      <c r="E8" s="123">
        <f>SUM(一季度!E8+二季度!E8+三季度!E8+四季度!E8)</f>
        <v>514.9255</v>
      </c>
      <c r="F8" s="13" t="s">
        <v>15</v>
      </c>
      <c r="G8" s="13" t="s">
        <v>16</v>
      </c>
      <c r="H8" s="117">
        <v>268.9716</v>
      </c>
      <c r="I8" s="117">
        <f t="shared" si="0"/>
        <v>64.2762000000001</v>
      </c>
    </row>
    <row r="9" customFormat="1" ht="22.5" customHeight="1" spans="1:9">
      <c r="A9" s="11" t="s">
        <v>17</v>
      </c>
      <c r="B9" s="123">
        <f>SUM(一季度!B9+二季度!B9+三季度!B9+四季度!B9)</f>
        <v>515.9859</v>
      </c>
      <c r="C9" s="123">
        <f>SUM(一季度!C9+二季度!C9+三季度!C9+四季度!C9)</f>
        <v>158.3528</v>
      </c>
      <c r="D9" s="123">
        <f>SUM(一季度!D9+二季度!D9+三季度!D9+四季度!D9)</f>
        <v>416.273</v>
      </c>
      <c r="E9" s="123">
        <f>SUM(一季度!E9+二季度!E9+三季度!E9+四季度!E9)</f>
        <v>574.6258</v>
      </c>
      <c r="F9" s="13" t="s">
        <v>11</v>
      </c>
      <c r="G9" s="13" t="s">
        <v>11</v>
      </c>
      <c r="H9" s="117">
        <v>126.665</v>
      </c>
      <c r="I9" s="117">
        <f t="shared" si="0"/>
        <v>68.0250999999998</v>
      </c>
    </row>
    <row r="10" customFormat="1" ht="22.5" customHeight="1" spans="1:9">
      <c r="A10" s="11" t="s">
        <v>18</v>
      </c>
      <c r="B10" s="123">
        <f>SUM(一季度!B10+二季度!B10+三季度!B10+四季度!B10)</f>
        <v>103.7456</v>
      </c>
      <c r="C10" s="123">
        <f>SUM(一季度!C10+二季度!C10+三季度!C10+四季度!C10)</f>
        <v>62.3544</v>
      </c>
      <c r="D10" s="123">
        <f>SUM(一季度!D10+二季度!D10+三季度!D10+四季度!D10)</f>
        <v>57.4077</v>
      </c>
      <c r="E10" s="123">
        <f>SUM(一季度!E10+二季度!E10+三季度!E10+四季度!E10)</f>
        <v>119.7621</v>
      </c>
      <c r="F10" s="13" t="s">
        <v>11</v>
      </c>
      <c r="G10" s="13" t="s">
        <v>11</v>
      </c>
      <c r="H10" s="117">
        <v>19.0685</v>
      </c>
      <c r="I10" s="117">
        <f t="shared" si="0"/>
        <v>3.05200000000001</v>
      </c>
    </row>
    <row r="11" customFormat="1" ht="22.5" customHeight="1" spans="1:9">
      <c r="A11" s="11" t="s">
        <v>19</v>
      </c>
      <c r="B11" s="123">
        <f>SUM(一季度!B11+二季度!B11+三季度!B11+四季度!B11)</f>
        <v>2074.724</v>
      </c>
      <c r="C11" s="123">
        <f>SUM(一季度!C11+二季度!C11+三季度!C11+四季度!C11)</f>
        <v>720.168</v>
      </c>
      <c r="D11" s="123">
        <f>SUM(一季度!D11+二季度!D11+三季度!D11+四季度!D11)</f>
        <v>1383.69</v>
      </c>
      <c r="E11" s="123">
        <f>SUM(一季度!E11+二季度!E11+三季度!E11+四季度!E11)</f>
        <v>2103.858</v>
      </c>
      <c r="F11" s="13" t="s">
        <v>20</v>
      </c>
      <c r="G11" s="13" t="s">
        <v>21</v>
      </c>
      <c r="H11" s="117">
        <v>713.62</v>
      </c>
      <c r="I11" s="117">
        <f t="shared" si="0"/>
        <v>684.486</v>
      </c>
    </row>
    <row r="12" customFormat="1" ht="22.5" customHeight="1" spans="1:9">
      <c r="A12" s="11" t="s">
        <v>22</v>
      </c>
      <c r="B12" s="123">
        <f>SUM(一季度!B12+二季度!B12+三季度!B12+四季度!B12)</f>
        <v>1364.3601</v>
      </c>
      <c r="C12" s="123">
        <f>SUM(一季度!C12+二季度!C12+三季度!C12+四季度!C12)</f>
        <v>466.2143</v>
      </c>
      <c r="D12" s="123">
        <f>SUM(一季度!D12+二季度!D12+三季度!D12+四季度!D12)</f>
        <v>905.2495</v>
      </c>
      <c r="E12" s="123">
        <f>SUM(一季度!E12+二季度!E12+三季度!E12+四季度!E12)</f>
        <v>1371.4638</v>
      </c>
      <c r="F12" s="13" t="s">
        <v>15</v>
      </c>
      <c r="G12" s="13" t="s">
        <v>16</v>
      </c>
      <c r="H12" s="117">
        <v>213.864</v>
      </c>
      <c r="I12" s="117">
        <f t="shared" si="0"/>
        <v>206.7603</v>
      </c>
    </row>
    <row r="13" customFormat="1" ht="22.5" customHeight="1" spans="1:9">
      <c r="A13" s="11" t="s">
        <v>23</v>
      </c>
      <c r="B13" s="123">
        <f>SUM(一季度!B13+二季度!B13+三季度!B13+四季度!B13)</f>
        <v>289.3307</v>
      </c>
      <c r="C13" s="123">
        <f>SUM(一季度!C13+二季度!C13+三季度!C13+四季度!C13)</f>
        <v>151.2584</v>
      </c>
      <c r="D13" s="123">
        <f>SUM(一季度!D13+二季度!D13+三季度!D13+四季度!D13)</f>
        <v>216.5014</v>
      </c>
      <c r="E13" s="123">
        <f>SUM(一季度!E13+二季度!E13+三季度!E13+四季度!E13)</f>
        <v>367.7598</v>
      </c>
      <c r="F13" s="13" t="s">
        <v>11</v>
      </c>
      <c r="G13" s="13" t="s">
        <v>11</v>
      </c>
      <c r="H13" s="117">
        <v>153.002</v>
      </c>
      <c r="I13" s="117">
        <f t="shared" si="0"/>
        <v>74.5729</v>
      </c>
    </row>
    <row r="14" customFormat="1" ht="22.5" customHeight="1" spans="1:9">
      <c r="A14" s="11" t="s">
        <v>68</v>
      </c>
      <c r="B14" s="123">
        <f>SUM(一季度!B14+二季度!B14+三季度!B14+四季度!B14)</f>
        <v>0.52</v>
      </c>
      <c r="C14" s="123">
        <f>SUM(一季度!C14+二季度!C14+三季度!C14+四季度!C14)</f>
        <v>0</v>
      </c>
      <c r="D14" s="123">
        <f>SUM(一季度!D14+二季度!D14+三季度!D14+四季度!D14)</f>
        <v>0.1</v>
      </c>
      <c r="E14" s="123">
        <f>SUM(一季度!E14+二季度!E14+三季度!E14+四季度!E14)</f>
        <v>0.1</v>
      </c>
      <c r="F14" s="13"/>
      <c r="G14" s="13"/>
      <c r="H14" s="117">
        <v>0</v>
      </c>
      <c r="I14" s="117">
        <f t="shared" si="0"/>
        <v>0.42</v>
      </c>
    </row>
    <row r="15" customFormat="1" ht="22.5" customHeight="1" spans="1:9">
      <c r="A15" s="11" t="s">
        <v>70</v>
      </c>
      <c r="B15" s="123">
        <f>SUM(一季度!B15+二季度!B15+三季度!B15+四季度!B15)</f>
        <v>27.7265</v>
      </c>
      <c r="C15" s="123">
        <f>SUM(一季度!C15+二季度!C15+三季度!C15+四季度!C15)</f>
        <v>0</v>
      </c>
      <c r="D15" s="123">
        <f>SUM(一季度!D15+二季度!D15+三季度!D15+四季度!D15)</f>
        <v>13.4185</v>
      </c>
      <c r="E15" s="123">
        <f>SUM(一季度!E15+二季度!E15+三季度!E15+四季度!E15)</f>
        <v>13.4185</v>
      </c>
      <c r="F15" s="13"/>
      <c r="G15" s="13"/>
      <c r="H15" s="117">
        <v>0</v>
      </c>
      <c r="I15" s="117">
        <f t="shared" si="0"/>
        <v>14.308</v>
      </c>
    </row>
    <row r="16" customFormat="1" ht="22.5" customHeight="1" spans="1:9">
      <c r="A16" s="11" t="s">
        <v>24</v>
      </c>
      <c r="B16" s="123">
        <f>SUM(一季度!B16+二季度!B16+三季度!B16+四季度!B16)</f>
        <v>0</v>
      </c>
      <c r="C16" s="123">
        <f>SUM(一季度!C16+二季度!C16+三季度!C16+四季度!C16)</f>
        <v>0</v>
      </c>
      <c r="D16" s="123">
        <f>SUM(一季度!D16+二季度!D16+三季度!D16+四季度!D16)</f>
        <v>0</v>
      </c>
      <c r="E16" s="123">
        <f>SUM(一季度!E16+二季度!E16+三季度!E16+四季度!E16)</f>
        <v>0</v>
      </c>
      <c r="F16" s="13" t="s">
        <v>11</v>
      </c>
      <c r="G16" s="13" t="s">
        <v>11</v>
      </c>
      <c r="H16" s="117">
        <v>0</v>
      </c>
      <c r="I16" s="117">
        <f t="shared" si="0"/>
        <v>0</v>
      </c>
    </row>
    <row r="17" customFormat="1" ht="22.5" customHeight="1" spans="1:9">
      <c r="A17" s="11" t="s">
        <v>25</v>
      </c>
      <c r="B17" s="123">
        <f>SUM(一季度!B17+二季度!B17+三季度!B17+四季度!B17)</f>
        <v>90.0119</v>
      </c>
      <c r="C17" s="123">
        <f>SUM(一季度!C17+二季度!C17+三季度!C17+四季度!C17)</f>
        <v>8.54</v>
      </c>
      <c r="D17" s="123">
        <f>SUM(一季度!D17+二季度!D17+三季度!D17+四季度!D17)</f>
        <v>68.0061</v>
      </c>
      <c r="E17" s="123">
        <f>SUM(一季度!E17+二季度!E17+三季度!E17+四季度!E17)</f>
        <v>76.5461</v>
      </c>
      <c r="F17" s="13" t="s">
        <v>11</v>
      </c>
      <c r="G17" s="13" t="s">
        <v>11</v>
      </c>
      <c r="H17" s="117">
        <v>0</v>
      </c>
      <c r="I17" s="117">
        <f t="shared" si="0"/>
        <v>13.4658</v>
      </c>
    </row>
    <row r="18" customFormat="1" ht="22.5" customHeight="1" spans="1:9">
      <c r="A18" s="11" t="s">
        <v>26</v>
      </c>
      <c r="B18" s="123">
        <f>SUM(一季度!B18+二季度!B18+三季度!B18+四季度!B18)</f>
        <v>0</v>
      </c>
      <c r="C18" s="123">
        <f>SUM(一季度!C18+二季度!C18+三季度!C18+四季度!C18)</f>
        <v>5.56</v>
      </c>
      <c r="D18" s="123">
        <f>SUM(一季度!D18+二季度!D18+三季度!D18+四季度!D18)</f>
        <v>0</v>
      </c>
      <c r="E18" s="123">
        <f>SUM(一季度!E18+二季度!E18+三季度!E18+四季度!E18)</f>
        <v>5.56</v>
      </c>
      <c r="F18" s="13" t="s">
        <v>11</v>
      </c>
      <c r="G18" s="13" t="s">
        <v>11</v>
      </c>
      <c r="H18" s="117">
        <v>5.56</v>
      </c>
      <c r="I18" s="117">
        <f t="shared" si="0"/>
        <v>0</v>
      </c>
    </row>
    <row r="19" customFormat="1" ht="22.5" customHeight="1" spans="1:9">
      <c r="A19" s="11" t="s">
        <v>27</v>
      </c>
      <c r="B19" s="123">
        <f>SUM(一季度!B19+二季度!B19+三季度!B19+四季度!B19)</f>
        <v>244.0844</v>
      </c>
      <c r="C19" s="123">
        <f>SUM(一季度!C19+二季度!C19+三季度!C19+四季度!C19)</f>
        <v>114.42</v>
      </c>
      <c r="D19" s="123">
        <f>SUM(一季度!D19+二季度!D19+三季度!D19+四季度!D19)</f>
        <v>252.2724</v>
      </c>
      <c r="E19" s="123">
        <f>SUM(一季度!E19+二季度!E19+三季度!E19+四季度!E19)</f>
        <v>366.6924</v>
      </c>
      <c r="F19" s="13" t="s">
        <v>11</v>
      </c>
      <c r="G19" s="13" t="s">
        <v>11</v>
      </c>
      <c r="H19" s="117">
        <v>225.92</v>
      </c>
      <c r="I19" s="117">
        <f t="shared" si="0"/>
        <v>103.312</v>
      </c>
    </row>
    <row r="20" customFormat="1" ht="22.5" customHeight="1" spans="1:9">
      <c r="A20" s="11" t="s">
        <v>28</v>
      </c>
      <c r="B20" s="123">
        <f>SUM(一季度!B20+二季度!B20+三季度!B20+四季度!B20)</f>
        <v>3273.3898</v>
      </c>
      <c r="C20" s="123">
        <f>SUM(一季度!C20+二季度!C20+三季度!C20+四季度!C20)</f>
        <v>1076.2989</v>
      </c>
      <c r="D20" s="123">
        <f>SUM(一季度!D20+二季度!D20+三季度!D20+四季度!D20)</f>
        <v>2224.6289</v>
      </c>
      <c r="E20" s="123">
        <f>SUM(一季度!E20+二季度!E20+三季度!E20+四季度!E20)</f>
        <v>3300.9278</v>
      </c>
      <c r="F20" s="13" t="s">
        <v>29</v>
      </c>
      <c r="G20" s="13" t="s">
        <v>16</v>
      </c>
      <c r="H20" s="117">
        <v>305.5726</v>
      </c>
      <c r="I20" s="117">
        <f t="shared" si="0"/>
        <v>278.0346</v>
      </c>
    </row>
    <row r="21" customFormat="1" ht="22.5" customHeight="1" spans="1:9">
      <c r="A21" s="11" t="s">
        <v>30</v>
      </c>
      <c r="B21" s="123">
        <f>SUM(一季度!B21+二季度!B21+三季度!B21+四季度!B21)</f>
        <v>0</v>
      </c>
      <c r="C21" s="123">
        <f>SUM(一季度!C21+二季度!C21+三季度!C21+四季度!C21)</f>
        <v>0</v>
      </c>
      <c r="D21" s="123">
        <f>SUM(一季度!D21+二季度!D21+三季度!D21+四季度!D21)</f>
        <v>0</v>
      </c>
      <c r="E21" s="123">
        <f>SUM(一季度!E21+二季度!E21+三季度!E21+四季度!E21)</f>
        <v>0</v>
      </c>
      <c r="F21" s="13" t="s">
        <v>11</v>
      </c>
      <c r="G21" s="13" t="s">
        <v>11</v>
      </c>
      <c r="H21" s="117">
        <v>0</v>
      </c>
      <c r="I21" s="117">
        <f t="shared" si="0"/>
        <v>0</v>
      </c>
    </row>
    <row r="22" customFormat="1" ht="22.5" customHeight="1" spans="1:9">
      <c r="A22" s="15" t="s">
        <v>90</v>
      </c>
      <c r="B22" s="123">
        <f>SUM(一季度!B22+二季度!B22+三季度!B22+四季度!B22)</f>
        <v>9666.5766</v>
      </c>
      <c r="C22" s="123">
        <f>SUM(一季度!C22+二季度!C22+三季度!C22+四季度!C22)</f>
        <v>3338.6687</v>
      </c>
      <c r="D22" s="123">
        <f>SUM(一季度!D22+二季度!D22+三季度!D22+四季度!D22)</f>
        <v>6877.4859</v>
      </c>
      <c r="E22" s="123">
        <f>SUM(一季度!E22+二季度!E22+三季度!E22+四季度!E22)</f>
        <v>10216.1546</v>
      </c>
      <c r="F22" s="13" t="s">
        <v>11</v>
      </c>
      <c r="G22" s="13" t="s">
        <v>11</v>
      </c>
      <c r="H22" s="117">
        <v>2459.9001</v>
      </c>
      <c r="I22" s="117">
        <f t="shared" si="0"/>
        <v>1910.3221</v>
      </c>
    </row>
    <row r="23" customFormat="1" ht="22.5" customHeight="1" spans="1:9">
      <c r="A23" s="18" t="s">
        <v>32</v>
      </c>
      <c r="B23" s="55"/>
      <c r="C23" s="55"/>
      <c r="D23" s="55"/>
      <c r="E23" s="55"/>
      <c r="F23" s="18"/>
      <c r="G23" s="19"/>
      <c r="H23" s="20"/>
      <c r="I23" s="19"/>
    </row>
    <row r="24" customFormat="1" ht="22.5" customHeight="1" spans="1:9">
      <c r="A24" s="21" t="s">
        <v>33</v>
      </c>
      <c r="B24" s="57"/>
      <c r="C24" s="57"/>
      <c r="D24" s="57"/>
      <c r="E24" s="57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scale="83" orientation="landscape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customFormat="1" ht="22.5" customHeight="1" spans="1:9">
      <c r="A1" s="3" t="s">
        <v>91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152" t="s">
        <v>1</v>
      </c>
      <c r="B2" s="6"/>
      <c r="C2" s="6"/>
      <c r="D2" s="6"/>
      <c r="E2" s="6"/>
      <c r="F2" s="6"/>
      <c r="G2" s="6"/>
      <c r="H2" s="7"/>
      <c r="I2" s="7"/>
    </row>
    <row r="3" customFormat="1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22.5" customHeight="1" spans="1:9">
      <c r="A5" s="121" t="s">
        <v>92</v>
      </c>
      <c r="B5" s="139">
        <v>1.2621</v>
      </c>
      <c r="C5" s="94">
        <v>0.4507</v>
      </c>
      <c r="D5" s="123">
        <v>1.1628</v>
      </c>
      <c r="E5" s="123">
        <f t="shared" ref="E5:E22" si="0">C5+D5</f>
        <v>1.6135</v>
      </c>
      <c r="F5" s="13" t="s">
        <v>11</v>
      </c>
      <c r="G5" s="13" t="s">
        <v>11</v>
      </c>
      <c r="H5" s="94">
        <v>12.5644</v>
      </c>
      <c r="I5" s="117">
        <f t="shared" ref="I5:I22" si="1">H5+B5-E5</f>
        <v>12.213</v>
      </c>
    </row>
    <row r="6" customFormat="1" ht="22.5" customHeight="1" spans="1:9">
      <c r="A6" s="121" t="s">
        <v>93</v>
      </c>
      <c r="B6" s="145">
        <v>2</v>
      </c>
      <c r="C6" s="94">
        <v>0</v>
      </c>
      <c r="D6" s="123">
        <v>0.3717</v>
      </c>
      <c r="E6" s="123">
        <f t="shared" si="0"/>
        <v>0.3717</v>
      </c>
      <c r="F6" s="13" t="s">
        <v>11</v>
      </c>
      <c r="G6" s="13" t="s">
        <v>11</v>
      </c>
      <c r="H6" s="94">
        <v>0.6823</v>
      </c>
      <c r="I6" s="117">
        <f t="shared" si="1"/>
        <v>2.3106</v>
      </c>
    </row>
    <row r="7" customFormat="1" ht="22.5" customHeight="1" spans="1:9">
      <c r="A7" s="121" t="s">
        <v>94</v>
      </c>
      <c r="B7" s="139">
        <v>30.28</v>
      </c>
      <c r="C7" s="94">
        <v>5</v>
      </c>
      <c r="D7" s="123">
        <v>43.1</v>
      </c>
      <c r="E7" s="123">
        <f t="shared" si="0"/>
        <v>48.1</v>
      </c>
      <c r="F7" s="13" t="s">
        <v>11</v>
      </c>
      <c r="G7" s="13" t="s">
        <v>11</v>
      </c>
      <c r="H7" s="94">
        <v>386.3625</v>
      </c>
      <c r="I7" s="117">
        <f t="shared" si="1"/>
        <v>368.5425</v>
      </c>
    </row>
    <row r="8" customFormat="1" ht="22.5" customHeight="1" spans="1:9">
      <c r="A8" s="121" t="s">
        <v>14</v>
      </c>
      <c r="B8" s="145">
        <v>100.1533</v>
      </c>
      <c r="C8" s="94">
        <v>3.8203</v>
      </c>
      <c r="D8" s="123">
        <v>72.3008</v>
      </c>
      <c r="E8" s="123">
        <f t="shared" si="0"/>
        <v>76.1211</v>
      </c>
      <c r="F8" s="13" t="s">
        <v>15</v>
      </c>
      <c r="G8" s="13" t="s">
        <v>16</v>
      </c>
      <c r="H8" s="94">
        <v>64.2762</v>
      </c>
      <c r="I8" s="117">
        <f t="shared" si="1"/>
        <v>88.3084</v>
      </c>
    </row>
    <row r="9" customFormat="1" ht="22.5" customHeight="1" spans="1:9">
      <c r="A9" s="121" t="s">
        <v>95</v>
      </c>
      <c r="B9" s="139">
        <v>20.7021</v>
      </c>
      <c r="C9" s="94">
        <v>13.268</v>
      </c>
      <c r="D9" s="123">
        <v>32.3631</v>
      </c>
      <c r="E9" s="123">
        <f t="shared" si="0"/>
        <v>45.6311</v>
      </c>
      <c r="F9" s="13" t="s">
        <v>11</v>
      </c>
      <c r="G9" s="13" t="s">
        <v>11</v>
      </c>
      <c r="H9" s="94">
        <v>68.0251</v>
      </c>
      <c r="I9" s="117">
        <f t="shared" si="1"/>
        <v>43.0961</v>
      </c>
    </row>
    <row r="10" customFormat="1" ht="22.5" customHeight="1" spans="1:9">
      <c r="A10" s="121" t="s">
        <v>18</v>
      </c>
      <c r="B10" s="139">
        <v>3.292</v>
      </c>
      <c r="C10" s="94">
        <v>0.487</v>
      </c>
      <c r="D10" s="123">
        <v>1.03</v>
      </c>
      <c r="E10" s="123">
        <f t="shared" si="0"/>
        <v>1.517</v>
      </c>
      <c r="F10" s="13" t="s">
        <v>11</v>
      </c>
      <c r="G10" s="13" t="s">
        <v>11</v>
      </c>
      <c r="H10" s="94">
        <v>3.052</v>
      </c>
      <c r="I10" s="117">
        <f t="shared" si="1"/>
        <v>4.827</v>
      </c>
    </row>
    <row r="11" customFormat="1" ht="22.5" customHeight="1" spans="1:9">
      <c r="A11" s="121" t="s">
        <v>96</v>
      </c>
      <c r="B11" s="139">
        <v>138.875</v>
      </c>
      <c r="C11" s="94">
        <v>23.34</v>
      </c>
      <c r="D11" s="149">
        <f>190.609-5.354</f>
        <v>185.255</v>
      </c>
      <c r="E11" s="149">
        <f t="shared" si="0"/>
        <v>208.595</v>
      </c>
      <c r="F11" s="13" t="s">
        <v>20</v>
      </c>
      <c r="G11" s="13" t="s">
        <v>21</v>
      </c>
      <c r="H11" s="94">
        <v>684.486</v>
      </c>
      <c r="I11" s="151">
        <f t="shared" si="1"/>
        <v>614.766</v>
      </c>
    </row>
    <row r="12" customFormat="1" ht="22.5" customHeight="1" spans="1:9">
      <c r="A12" s="121" t="s">
        <v>22</v>
      </c>
      <c r="B12" s="139">
        <v>136.5724</v>
      </c>
      <c r="C12" s="150">
        <f>9.376-2.86</f>
        <v>6.516</v>
      </c>
      <c r="D12" s="149">
        <f>5.354+143.9417</f>
        <v>149.2957</v>
      </c>
      <c r="E12" s="149">
        <f t="shared" si="0"/>
        <v>155.8117</v>
      </c>
      <c r="F12" s="13" t="s">
        <v>15</v>
      </c>
      <c r="G12" s="13" t="s">
        <v>16</v>
      </c>
      <c r="H12" s="94">
        <v>206.7603</v>
      </c>
      <c r="I12" s="151">
        <f t="shared" si="1"/>
        <v>187.521</v>
      </c>
    </row>
    <row r="13" customFormat="1" ht="22.5" customHeight="1" spans="1:9">
      <c r="A13" s="121" t="s">
        <v>23</v>
      </c>
      <c r="B13" s="139">
        <v>51.793</v>
      </c>
      <c r="C13" s="150">
        <f>2.86+1.2845</f>
        <v>4.1445</v>
      </c>
      <c r="D13" s="42">
        <v>34.2571</v>
      </c>
      <c r="E13" s="149">
        <f t="shared" si="0"/>
        <v>38.4016</v>
      </c>
      <c r="F13" s="13" t="s">
        <v>11</v>
      </c>
      <c r="G13" s="13" t="s">
        <v>11</v>
      </c>
      <c r="H13" s="94">
        <v>74.5729</v>
      </c>
      <c r="I13" s="151">
        <f t="shared" si="1"/>
        <v>87.9643</v>
      </c>
    </row>
    <row r="14" customFormat="1" ht="22.5" customHeight="1" spans="1:9">
      <c r="A14" s="121" t="s">
        <v>68</v>
      </c>
      <c r="B14" s="139">
        <v>0</v>
      </c>
      <c r="C14" s="94">
        <v>0</v>
      </c>
      <c r="D14" s="123">
        <v>0.42</v>
      </c>
      <c r="E14" s="123">
        <f t="shared" si="0"/>
        <v>0.42</v>
      </c>
      <c r="F14" s="13" t="s">
        <v>11</v>
      </c>
      <c r="G14" s="13" t="s">
        <v>11</v>
      </c>
      <c r="H14" s="94">
        <v>0.42</v>
      </c>
      <c r="I14" s="117">
        <f t="shared" si="1"/>
        <v>0</v>
      </c>
    </row>
    <row r="15" customFormat="1" ht="22.5" customHeight="1" spans="1:9">
      <c r="A15" s="121" t="s">
        <v>70</v>
      </c>
      <c r="B15" s="139">
        <v>0.332</v>
      </c>
      <c r="C15" s="94">
        <v>0</v>
      </c>
      <c r="D15" s="123">
        <v>0.332</v>
      </c>
      <c r="E15" s="123">
        <f t="shared" si="0"/>
        <v>0.332</v>
      </c>
      <c r="F15" s="13" t="s">
        <v>11</v>
      </c>
      <c r="G15" s="13" t="s">
        <v>11</v>
      </c>
      <c r="H15" s="94">
        <v>14.308</v>
      </c>
      <c r="I15" s="117">
        <f t="shared" si="1"/>
        <v>14.308</v>
      </c>
    </row>
    <row r="16" customFormat="1" ht="22.5" customHeight="1" spans="1:9">
      <c r="A16" s="121" t="s">
        <v>24</v>
      </c>
      <c r="B16" s="139">
        <v>0</v>
      </c>
      <c r="C16" s="94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22.5" customHeight="1" spans="1:9">
      <c r="A17" s="121" t="s">
        <v>25</v>
      </c>
      <c r="B17" s="139">
        <v>0</v>
      </c>
      <c r="C17" s="94">
        <v>0</v>
      </c>
      <c r="D17" s="123">
        <v>0.0258</v>
      </c>
      <c r="E17" s="123">
        <f t="shared" si="0"/>
        <v>0.0258</v>
      </c>
      <c r="F17" s="13" t="s">
        <v>11</v>
      </c>
      <c r="G17" s="13" t="s">
        <v>11</v>
      </c>
      <c r="H17" s="94">
        <v>13.4658</v>
      </c>
      <c r="I17" s="117">
        <f t="shared" si="1"/>
        <v>13.44</v>
      </c>
    </row>
    <row r="18" customFormat="1" ht="22.5" customHeight="1" spans="1:9">
      <c r="A18" s="121" t="s">
        <v>26</v>
      </c>
      <c r="B18" s="139">
        <v>0</v>
      </c>
      <c r="C18" s="94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22.5" customHeight="1" spans="1:9">
      <c r="A19" s="121" t="s">
        <v>27</v>
      </c>
      <c r="B19" s="139">
        <v>0</v>
      </c>
      <c r="C19" s="94">
        <v>5.1</v>
      </c>
      <c r="D19" s="123">
        <v>16.662</v>
      </c>
      <c r="E19" s="123">
        <f t="shared" si="0"/>
        <v>21.762</v>
      </c>
      <c r="F19" s="13" t="s">
        <v>11</v>
      </c>
      <c r="G19" s="13" t="s">
        <v>11</v>
      </c>
      <c r="H19" s="94">
        <v>103.312</v>
      </c>
      <c r="I19" s="117">
        <f t="shared" si="1"/>
        <v>81.55</v>
      </c>
    </row>
    <row r="20" customFormat="1" ht="22.5" customHeight="1" spans="1:9">
      <c r="A20" s="121" t="s">
        <v>97</v>
      </c>
      <c r="B20" s="139">
        <v>2411.5278</v>
      </c>
      <c r="C20" s="94">
        <v>284.8601</v>
      </c>
      <c r="D20" s="123">
        <v>1019.1701</v>
      </c>
      <c r="E20" s="123">
        <f t="shared" si="0"/>
        <v>1304.0302</v>
      </c>
      <c r="F20" s="13" t="s">
        <v>29</v>
      </c>
      <c r="G20" s="13" t="s">
        <v>16</v>
      </c>
      <c r="H20" s="94">
        <v>278.0346</v>
      </c>
      <c r="I20" s="117">
        <f t="shared" si="1"/>
        <v>1385.5322</v>
      </c>
    </row>
    <row r="21" customFormat="1" ht="22.5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22.5" customHeight="1" spans="1:9">
      <c r="A22" s="15" t="s">
        <v>31</v>
      </c>
      <c r="B22" s="53">
        <f>SUM(B5:B21)</f>
        <v>2896.7897</v>
      </c>
      <c r="C22" s="127">
        <f>SUM(C5:C21)</f>
        <v>346.9866</v>
      </c>
      <c r="D22" s="143">
        <f>SUM(D5:D21)</f>
        <v>1555.7461</v>
      </c>
      <c r="E22" s="123">
        <f t="shared" si="0"/>
        <v>1902.7327</v>
      </c>
      <c r="F22" s="13" t="s">
        <v>11</v>
      </c>
      <c r="G22" s="13" t="s">
        <v>11</v>
      </c>
      <c r="H22" s="94">
        <v>1910.3221</v>
      </c>
      <c r="I22" s="117">
        <f t="shared" si="1"/>
        <v>2904.3791</v>
      </c>
    </row>
    <row r="23" customFormat="1" ht="22.5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scale="83" orientation="landscape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zoomScale="115" zoomScaleNormal="115"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100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0</v>
      </c>
      <c r="C5" s="94">
        <v>0</v>
      </c>
      <c r="D5" s="123">
        <v>10.471</v>
      </c>
      <c r="E5" s="123">
        <f t="shared" ref="E5:E22" si="0">C5+D5</f>
        <v>10.471</v>
      </c>
      <c r="F5" s="13" t="s">
        <v>11</v>
      </c>
      <c r="G5" s="13" t="s">
        <v>11</v>
      </c>
      <c r="H5" s="94">
        <v>12.213</v>
      </c>
      <c r="I5" s="117">
        <f t="shared" ref="I5:I22" si="1">H5+B5-E5</f>
        <v>1.742</v>
      </c>
    </row>
    <row r="6" customFormat="1" ht="17.9" customHeight="1" spans="1:9">
      <c r="A6" s="121" t="s">
        <v>93</v>
      </c>
      <c r="B6" s="145">
        <v>3</v>
      </c>
      <c r="C6" s="94">
        <v>0</v>
      </c>
      <c r="D6" s="123">
        <v>5</v>
      </c>
      <c r="E6" s="123">
        <f t="shared" si="0"/>
        <v>5</v>
      </c>
      <c r="F6" s="13" t="s">
        <v>11</v>
      </c>
      <c r="G6" s="13" t="s">
        <v>11</v>
      </c>
      <c r="H6" s="94">
        <v>2.3106</v>
      </c>
      <c r="I6" s="117">
        <f t="shared" si="1"/>
        <v>0.3106</v>
      </c>
    </row>
    <row r="7" customFormat="1" ht="17.9" customHeight="1" spans="1:9">
      <c r="A7" s="121" t="s">
        <v>94</v>
      </c>
      <c r="B7" s="139">
        <v>240.3</v>
      </c>
      <c r="C7" s="94">
        <v>0</v>
      </c>
      <c r="D7" s="149">
        <v>107.72</v>
      </c>
      <c r="E7" s="123">
        <f t="shared" si="0"/>
        <v>107.72</v>
      </c>
      <c r="F7" s="13" t="s">
        <v>11</v>
      </c>
      <c r="G7" s="13" t="s">
        <v>11</v>
      </c>
      <c r="H7" s="94">
        <v>368.5425</v>
      </c>
      <c r="I7" s="151">
        <f t="shared" si="1"/>
        <v>501.1225</v>
      </c>
    </row>
    <row r="8" customFormat="1" ht="17.9" customHeight="1" spans="1:9">
      <c r="A8" s="121" t="s">
        <v>14</v>
      </c>
      <c r="B8" s="145">
        <v>78.33</v>
      </c>
      <c r="C8" s="94">
        <v>3.465</v>
      </c>
      <c r="D8" s="149">
        <v>59.643</v>
      </c>
      <c r="E8" s="123">
        <f t="shared" si="0"/>
        <v>63.108</v>
      </c>
      <c r="F8" s="13" t="s">
        <v>15</v>
      </c>
      <c r="G8" s="13" t="s">
        <v>16</v>
      </c>
      <c r="H8" s="94">
        <v>88.3084</v>
      </c>
      <c r="I8" s="151">
        <f t="shared" si="1"/>
        <v>103.5304</v>
      </c>
    </row>
    <row r="9" customFormat="1" ht="17.9" customHeight="1" spans="1:9">
      <c r="A9" s="121" t="s">
        <v>95</v>
      </c>
      <c r="B9" s="139">
        <v>5.8913</v>
      </c>
      <c r="C9" s="94">
        <v>0.09</v>
      </c>
      <c r="D9" s="149">
        <v>19.4813</v>
      </c>
      <c r="E9" s="123">
        <f t="shared" si="0"/>
        <v>19.5713</v>
      </c>
      <c r="F9" s="13" t="s">
        <v>11</v>
      </c>
      <c r="G9" s="13" t="s">
        <v>11</v>
      </c>
      <c r="H9" s="94">
        <v>43.0961</v>
      </c>
      <c r="I9" s="151">
        <f t="shared" si="1"/>
        <v>29.4161</v>
      </c>
    </row>
    <row r="10" customFormat="1" ht="17.9" customHeight="1" spans="1:9">
      <c r="A10" s="121" t="s">
        <v>18</v>
      </c>
      <c r="B10" s="139">
        <v>0.1</v>
      </c>
      <c r="C10" s="94">
        <v>0</v>
      </c>
      <c r="D10" s="123">
        <v>2.76</v>
      </c>
      <c r="E10" s="123">
        <f t="shared" si="0"/>
        <v>2.76</v>
      </c>
      <c r="F10" s="13" t="s">
        <v>11</v>
      </c>
      <c r="G10" s="13" t="s">
        <v>11</v>
      </c>
      <c r="H10" s="94">
        <v>4.827</v>
      </c>
      <c r="I10" s="117">
        <f t="shared" si="1"/>
        <v>2.167</v>
      </c>
    </row>
    <row r="11" customFormat="1" ht="17.9" customHeight="1" spans="1:9">
      <c r="A11" s="121" t="s">
        <v>96</v>
      </c>
      <c r="B11" s="139">
        <v>70.06</v>
      </c>
      <c r="C11" s="94">
        <v>33.13</v>
      </c>
      <c r="D11" s="123">
        <v>253.916</v>
      </c>
      <c r="E11" s="123">
        <f t="shared" si="0"/>
        <v>287.046</v>
      </c>
      <c r="F11" s="13" t="s">
        <v>20</v>
      </c>
      <c r="G11" s="13" t="s">
        <v>21</v>
      </c>
      <c r="H11" s="150">
        <v>614.766</v>
      </c>
      <c r="I11" s="151">
        <f t="shared" si="1"/>
        <v>397.78</v>
      </c>
    </row>
    <row r="12" customFormat="1" ht="17.9" customHeight="1" spans="1:9">
      <c r="A12" s="121" t="s">
        <v>22</v>
      </c>
      <c r="B12" s="139">
        <v>10.69</v>
      </c>
      <c r="C12" s="94">
        <v>12.3201</v>
      </c>
      <c r="D12" s="123">
        <v>94.3459</v>
      </c>
      <c r="E12" s="123">
        <f t="shared" si="0"/>
        <v>106.666</v>
      </c>
      <c r="F12" s="13" t="s">
        <v>15</v>
      </c>
      <c r="G12" s="13" t="s">
        <v>16</v>
      </c>
      <c r="H12" s="150">
        <v>187.521</v>
      </c>
      <c r="I12" s="151">
        <f t="shared" si="1"/>
        <v>91.545</v>
      </c>
    </row>
    <row r="13" customFormat="1" ht="17.9" customHeight="1" spans="1:9">
      <c r="A13" s="121" t="s">
        <v>23</v>
      </c>
      <c r="B13" s="139">
        <v>34.0009</v>
      </c>
      <c r="C13" s="44">
        <v>28.12</v>
      </c>
      <c r="D13" s="42">
        <v>75.9039</v>
      </c>
      <c r="E13" s="123">
        <f t="shared" si="0"/>
        <v>104.0239</v>
      </c>
      <c r="F13" s="13" t="s">
        <v>11</v>
      </c>
      <c r="G13" s="13" t="s">
        <v>11</v>
      </c>
      <c r="H13" s="150">
        <v>87.9643</v>
      </c>
      <c r="I13" s="151">
        <f t="shared" si="1"/>
        <v>17.9413</v>
      </c>
    </row>
    <row r="14" customFormat="1" ht="17.9" customHeight="1" spans="1:9">
      <c r="A14" s="121" t="s">
        <v>68</v>
      </c>
      <c r="B14" s="139">
        <v>0</v>
      </c>
      <c r="C14" s="94">
        <v>0</v>
      </c>
      <c r="D14" s="123">
        <v>0</v>
      </c>
      <c r="E14" s="123">
        <f t="shared" si="0"/>
        <v>0</v>
      </c>
      <c r="F14" s="13" t="s">
        <v>11</v>
      </c>
      <c r="G14" s="13" t="s">
        <v>11</v>
      </c>
      <c r="H14" s="94">
        <v>0</v>
      </c>
      <c r="I14" s="117">
        <f t="shared" si="1"/>
        <v>0</v>
      </c>
    </row>
    <row r="15" customFormat="1" ht="17.9" customHeight="1" spans="1:9">
      <c r="A15" s="121" t="s">
        <v>70</v>
      </c>
      <c r="B15" s="139">
        <v>0</v>
      </c>
      <c r="C15" s="94">
        <v>0</v>
      </c>
      <c r="D15" s="123">
        <v>11.9</v>
      </c>
      <c r="E15" s="123">
        <f t="shared" si="0"/>
        <v>11.9</v>
      </c>
      <c r="F15" s="13" t="s">
        <v>11</v>
      </c>
      <c r="G15" s="13" t="s">
        <v>11</v>
      </c>
      <c r="H15" s="94">
        <v>14.308</v>
      </c>
      <c r="I15" s="117">
        <f t="shared" si="1"/>
        <v>2.408</v>
      </c>
    </row>
    <row r="16" customFormat="1" ht="17.9" customHeight="1" spans="1:9">
      <c r="A16" s="121" t="s">
        <v>24</v>
      </c>
      <c r="B16" s="139">
        <v>0</v>
      </c>
      <c r="C16" s="94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v>0</v>
      </c>
      <c r="C17" s="94">
        <v>0</v>
      </c>
      <c r="D17" s="123">
        <v>0</v>
      </c>
      <c r="E17" s="123">
        <f t="shared" si="0"/>
        <v>0</v>
      </c>
      <c r="F17" s="13" t="s">
        <v>11</v>
      </c>
      <c r="G17" s="13" t="s">
        <v>11</v>
      </c>
      <c r="H17" s="94">
        <v>13.44</v>
      </c>
      <c r="I17" s="117">
        <f t="shared" si="1"/>
        <v>13.44</v>
      </c>
    </row>
    <row r="18" customFormat="1" ht="17.9" customHeight="1" spans="1:9">
      <c r="A18" s="121" t="s">
        <v>26</v>
      </c>
      <c r="B18" s="139">
        <v>0</v>
      </c>
      <c r="C18" s="94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v>29.64</v>
      </c>
      <c r="C19" s="94">
        <v>0</v>
      </c>
      <c r="D19" s="123">
        <v>69.62</v>
      </c>
      <c r="E19" s="123">
        <f t="shared" si="0"/>
        <v>69.62</v>
      </c>
      <c r="F19" s="13" t="s">
        <v>11</v>
      </c>
      <c r="G19" s="13" t="s">
        <v>11</v>
      </c>
      <c r="H19" s="94">
        <v>81.55</v>
      </c>
      <c r="I19" s="117">
        <f t="shared" si="1"/>
        <v>41.57</v>
      </c>
    </row>
    <row r="20" customFormat="1" ht="17.9" customHeight="1" spans="1:9">
      <c r="A20" s="121" t="s">
        <v>97</v>
      </c>
      <c r="B20" s="139">
        <v>63.4279</v>
      </c>
      <c r="C20" s="94">
        <v>156.235</v>
      </c>
      <c r="D20" s="123">
        <v>958.5671</v>
      </c>
      <c r="E20" s="123">
        <f t="shared" si="0"/>
        <v>1114.8021</v>
      </c>
      <c r="F20" s="13" t="s">
        <v>29</v>
      </c>
      <c r="G20" s="13" t="s">
        <v>16</v>
      </c>
      <c r="H20" s="94">
        <v>1385.5322</v>
      </c>
      <c r="I20" s="117">
        <f t="shared" si="1"/>
        <v>334.158</v>
      </c>
    </row>
    <row r="21" customFormat="1" ht="17.9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3">
        <f>SUM(B5:B21)</f>
        <v>535.4401</v>
      </c>
      <c r="C22" s="127">
        <f>SUM(C5:C21)</f>
        <v>233.3601</v>
      </c>
      <c r="D22" s="143">
        <f>SUM(D5:D21)</f>
        <v>1669.3282</v>
      </c>
      <c r="E22" s="123">
        <f t="shared" si="0"/>
        <v>1902.6883</v>
      </c>
      <c r="F22" s="13" t="s">
        <v>11</v>
      </c>
      <c r="G22" s="13" t="s">
        <v>11</v>
      </c>
      <c r="H22" s="94">
        <v>2904.3791</v>
      </c>
      <c r="I22" s="117">
        <f t="shared" si="1"/>
        <v>1537.1309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101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0</v>
      </c>
      <c r="C5" s="94">
        <v>0</v>
      </c>
      <c r="D5" s="123">
        <v>0.657</v>
      </c>
      <c r="E5" s="123">
        <f t="shared" ref="E5:E22" si="0">C5+D5</f>
        <v>0.657</v>
      </c>
      <c r="F5" s="13" t="s">
        <v>11</v>
      </c>
      <c r="G5" s="13" t="s">
        <v>11</v>
      </c>
      <c r="H5" s="94">
        <v>1.742</v>
      </c>
      <c r="I5" s="117">
        <f t="shared" ref="I5:I22" si="1">H5+B5-E5</f>
        <v>1.085</v>
      </c>
    </row>
    <row r="6" customFormat="1" ht="17.9" customHeight="1" spans="1:9">
      <c r="A6" s="121" t="s">
        <v>93</v>
      </c>
      <c r="B6" s="145">
        <v>4.5136</v>
      </c>
      <c r="C6" s="94">
        <v>0</v>
      </c>
      <c r="D6" s="123">
        <v>0.0106</v>
      </c>
      <c r="E6" s="123">
        <f t="shared" si="0"/>
        <v>0.0106</v>
      </c>
      <c r="F6" s="13" t="s">
        <v>11</v>
      </c>
      <c r="G6" s="13" t="s">
        <v>11</v>
      </c>
      <c r="H6" s="44">
        <v>0.310599999999999</v>
      </c>
      <c r="I6" s="117">
        <f t="shared" si="1"/>
        <v>4.8136</v>
      </c>
    </row>
    <row r="7" customFormat="1" ht="17.9" customHeight="1" spans="1:9">
      <c r="A7" s="121" t="s">
        <v>94</v>
      </c>
      <c r="B7" s="139">
        <v>146.6</v>
      </c>
      <c r="C7" s="94">
        <v>0</v>
      </c>
      <c r="D7" s="149">
        <v>415.72</v>
      </c>
      <c r="E7" s="123">
        <f t="shared" si="0"/>
        <v>415.72</v>
      </c>
      <c r="F7" s="13" t="s">
        <v>11</v>
      </c>
      <c r="G7" s="13" t="s">
        <v>11</v>
      </c>
      <c r="H7" s="150">
        <v>501.1225</v>
      </c>
      <c r="I7" s="151">
        <f t="shared" si="1"/>
        <v>232.0025</v>
      </c>
    </row>
    <row r="8" customFormat="1" ht="17.9" customHeight="1" spans="1:9">
      <c r="A8" s="121" t="s">
        <v>14</v>
      </c>
      <c r="B8" s="145">
        <v>134.4719</v>
      </c>
      <c r="C8" s="94">
        <v>0</v>
      </c>
      <c r="D8" s="149">
        <v>120.9354</v>
      </c>
      <c r="E8" s="123">
        <f t="shared" si="0"/>
        <v>120.9354</v>
      </c>
      <c r="F8" s="13" t="s">
        <v>15</v>
      </c>
      <c r="G8" s="13" t="s">
        <v>16</v>
      </c>
      <c r="H8" s="150">
        <v>103.5304</v>
      </c>
      <c r="I8" s="151">
        <f t="shared" si="1"/>
        <v>117.0669</v>
      </c>
    </row>
    <row r="9" customFormat="1" ht="17.9" customHeight="1" spans="1:9">
      <c r="A9" s="121" t="s">
        <v>95</v>
      </c>
      <c r="B9" s="139">
        <v>60.4792</v>
      </c>
      <c r="C9" s="94">
        <v>0</v>
      </c>
      <c r="D9" s="149">
        <v>58.0071</v>
      </c>
      <c r="E9" s="123">
        <f t="shared" si="0"/>
        <v>58.0071</v>
      </c>
      <c r="F9" s="13" t="s">
        <v>11</v>
      </c>
      <c r="G9" s="13" t="s">
        <v>11</v>
      </c>
      <c r="H9" s="150">
        <v>29.4161</v>
      </c>
      <c r="I9" s="151">
        <f t="shared" si="1"/>
        <v>31.8882</v>
      </c>
    </row>
    <row r="10" customFormat="1" ht="17.9" customHeight="1" spans="1:9">
      <c r="A10" s="121" t="s">
        <v>18</v>
      </c>
      <c r="B10" s="139">
        <v>1.7118</v>
      </c>
      <c r="C10" s="94">
        <v>0</v>
      </c>
      <c r="D10" s="123">
        <v>2.5948</v>
      </c>
      <c r="E10" s="123">
        <f t="shared" si="0"/>
        <v>2.5948</v>
      </c>
      <c r="F10" s="13" t="s">
        <v>11</v>
      </c>
      <c r="G10" s="13" t="s">
        <v>11</v>
      </c>
      <c r="H10" s="94">
        <v>2.167</v>
      </c>
      <c r="I10" s="117">
        <f t="shared" si="1"/>
        <v>1.284</v>
      </c>
    </row>
    <row r="11" customFormat="1" ht="17.9" customHeight="1" spans="1:9">
      <c r="A11" s="121" t="s">
        <v>96</v>
      </c>
      <c r="B11" s="139">
        <v>113.717</v>
      </c>
      <c r="C11" s="94">
        <v>0</v>
      </c>
      <c r="D11" s="123">
        <v>363.837</v>
      </c>
      <c r="E11" s="123">
        <f t="shared" si="0"/>
        <v>363.837</v>
      </c>
      <c r="F11" s="13" t="s">
        <v>20</v>
      </c>
      <c r="G11" s="13" t="s">
        <v>21</v>
      </c>
      <c r="H11" s="150">
        <v>397.78</v>
      </c>
      <c r="I11" s="151">
        <f t="shared" si="1"/>
        <v>147.66</v>
      </c>
    </row>
    <row r="12" customFormat="1" ht="17.9" customHeight="1" spans="1:9">
      <c r="A12" s="121" t="s">
        <v>22</v>
      </c>
      <c r="B12" s="139">
        <v>148.086</v>
      </c>
      <c r="C12" s="94">
        <v>0</v>
      </c>
      <c r="D12" s="123">
        <v>124.281</v>
      </c>
      <c r="E12" s="123">
        <f t="shared" si="0"/>
        <v>124.281</v>
      </c>
      <c r="F12" s="13" t="s">
        <v>15</v>
      </c>
      <c r="G12" s="13" t="s">
        <v>16</v>
      </c>
      <c r="H12" s="150">
        <v>91.545</v>
      </c>
      <c r="I12" s="151">
        <f t="shared" si="1"/>
        <v>115.35</v>
      </c>
    </row>
    <row r="13" customFormat="1" ht="17.9" customHeight="1" spans="1:9">
      <c r="A13" s="121" t="s">
        <v>23</v>
      </c>
      <c r="B13" s="139">
        <v>13.8929</v>
      </c>
      <c r="C13" s="94">
        <v>0</v>
      </c>
      <c r="D13" s="42">
        <v>21.192</v>
      </c>
      <c r="E13" s="123">
        <f t="shared" si="0"/>
        <v>21.192</v>
      </c>
      <c r="F13" s="13" t="s">
        <v>11</v>
      </c>
      <c r="G13" s="13" t="s">
        <v>11</v>
      </c>
      <c r="H13" s="150">
        <v>17.9413</v>
      </c>
      <c r="I13" s="151">
        <f t="shared" si="1"/>
        <v>10.6422</v>
      </c>
    </row>
    <row r="14" customFormat="1" ht="17.9" customHeight="1" spans="1:9">
      <c r="A14" s="121" t="s">
        <v>68</v>
      </c>
      <c r="B14" s="139">
        <v>0</v>
      </c>
      <c r="C14" s="94">
        <v>0</v>
      </c>
      <c r="D14" s="123">
        <v>0</v>
      </c>
      <c r="E14" s="123">
        <f t="shared" si="0"/>
        <v>0</v>
      </c>
      <c r="F14" s="13" t="s">
        <v>11</v>
      </c>
      <c r="G14" s="13" t="s">
        <v>11</v>
      </c>
      <c r="H14" s="94">
        <v>0</v>
      </c>
      <c r="I14" s="117">
        <f t="shared" si="1"/>
        <v>0</v>
      </c>
    </row>
    <row r="15" customFormat="1" ht="17.9" customHeight="1" spans="1:9">
      <c r="A15" s="121" t="s">
        <v>70</v>
      </c>
      <c r="B15" s="139">
        <v>6</v>
      </c>
      <c r="C15" s="94">
        <v>0</v>
      </c>
      <c r="D15" s="123">
        <v>6.08</v>
      </c>
      <c r="E15" s="123">
        <f t="shared" si="0"/>
        <v>6.08</v>
      </c>
      <c r="F15" s="13" t="s">
        <v>11</v>
      </c>
      <c r="G15" s="13" t="s">
        <v>11</v>
      </c>
      <c r="H15" s="94">
        <v>2.408</v>
      </c>
      <c r="I15" s="117">
        <f t="shared" si="1"/>
        <v>2.328</v>
      </c>
    </row>
    <row r="16" customFormat="1" ht="17.9" customHeight="1" spans="1:9">
      <c r="A16" s="121" t="s">
        <v>24</v>
      </c>
      <c r="B16" s="139">
        <v>0</v>
      </c>
      <c r="C16" s="94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v>0</v>
      </c>
      <c r="C17" s="94">
        <v>0</v>
      </c>
      <c r="D17" s="123">
        <v>12</v>
      </c>
      <c r="E17" s="123">
        <f t="shared" si="0"/>
        <v>12</v>
      </c>
      <c r="F17" s="13" t="s">
        <v>11</v>
      </c>
      <c r="G17" s="13" t="s">
        <v>11</v>
      </c>
      <c r="H17" s="94">
        <v>13.44</v>
      </c>
      <c r="I17" s="117">
        <f t="shared" si="1"/>
        <v>1.44</v>
      </c>
    </row>
    <row r="18" customFormat="1" ht="17.9" customHeight="1" spans="1:9">
      <c r="A18" s="121" t="s">
        <v>26</v>
      </c>
      <c r="B18" s="139">
        <v>0</v>
      </c>
      <c r="C18" s="94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v>9.04</v>
      </c>
      <c r="C19" s="94">
        <v>0</v>
      </c>
      <c r="D19" s="123">
        <v>1.79</v>
      </c>
      <c r="E19" s="123">
        <f t="shared" si="0"/>
        <v>1.79</v>
      </c>
      <c r="F19" s="13" t="s">
        <v>11</v>
      </c>
      <c r="G19" s="13" t="s">
        <v>11</v>
      </c>
      <c r="H19" s="94">
        <v>41.57</v>
      </c>
      <c r="I19" s="117">
        <f t="shared" si="1"/>
        <v>48.82</v>
      </c>
    </row>
    <row r="20" customFormat="1" ht="17.9" customHeight="1" spans="1:9">
      <c r="A20" s="121" t="s">
        <v>97</v>
      </c>
      <c r="B20" s="139">
        <v>131.0478</v>
      </c>
      <c r="C20" s="94">
        <v>0</v>
      </c>
      <c r="D20" s="149">
        <v>305.844</v>
      </c>
      <c r="E20" s="123">
        <f t="shared" si="0"/>
        <v>305.844</v>
      </c>
      <c r="F20" s="13" t="s">
        <v>29</v>
      </c>
      <c r="G20" s="13" t="s">
        <v>16</v>
      </c>
      <c r="H20" s="94">
        <v>334.158</v>
      </c>
      <c r="I20" s="151">
        <f t="shared" si="1"/>
        <v>159.3618</v>
      </c>
    </row>
    <row r="21" customFormat="1" ht="17.9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3">
        <f>SUM(B5:B21)</f>
        <v>769.5602</v>
      </c>
      <c r="C22" s="127">
        <f>SUM(C5:C21)</f>
        <v>0</v>
      </c>
      <c r="D22" s="143">
        <f>SUM(D5:D21)</f>
        <v>1432.9489</v>
      </c>
      <c r="E22" s="123">
        <f t="shared" si="0"/>
        <v>1432.9489</v>
      </c>
      <c r="F22" s="13" t="s">
        <v>11</v>
      </c>
      <c r="G22" s="13" t="s">
        <v>11</v>
      </c>
      <c r="H22" s="94">
        <v>1537.1309</v>
      </c>
      <c r="I22" s="117">
        <f t="shared" si="1"/>
        <v>873.7422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  <col min="11" max="11" width="9.375" customWidth="1"/>
  </cols>
  <sheetData>
    <row r="1" customFormat="1" ht="22.5" customHeight="1" spans="1:9">
      <c r="A1" s="3" t="s">
        <v>102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35</v>
      </c>
      <c r="I3" s="8" t="s">
        <v>36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f>'21年1月'!B5+'21年2月'!B5+'21年3月'!B5</f>
        <v>1.2621</v>
      </c>
      <c r="C5" s="139">
        <f>'21年1月'!C5+'21年2月'!C5+'21年3月'!C5</f>
        <v>0.4507</v>
      </c>
      <c r="D5" s="139">
        <f>'21年1月'!D5+'21年2月'!D5+'21年3月'!D5</f>
        <v>12.2908</v>
      </c>
      <c r="E5" s="123">
        <f t="shared" ref="E5:E22" si="0">C5+D5</f>
        <v>12.7415</v>
      </c>
      <c r="F5" s="13" t="s">
        <v>11</v>
      </c>
      <c r="G5" s="13" t="s">
        <v>11</v>
      </c>
      <c r="H5" s="94">
        <v>12.5644</v>
      </c>
      <c r="I5" s="117">
        <f t="shared" ref="I5:I22" si="1">H5+B5-E5</f>
        <v>1.085</v>
      </c>
    </row>
    <row r="6" customFormat="1" ht="17.9" customHeight="1" spans="1:9">
      <c r="A6" s="121" t="s">
        <v>93</v>
      </c>
      <c r="B6" s="139">
        <f>'21年1月'!B6+'21年2月'!B6+'21年3月'!B6</f>
        <v>9.5136</v>
      </c>
      <c r="C6" s="139">
        <f>'21年1月'!C6+'21年2月'!C6+'21年3月'!C6</f>
        <v>0</v>
      </c>
      <c r="D6" s="139">
        <f>'21年1月'!D6+'21年2月'!D6+'21年3月'!D6</f>
        <v>5.3823</v>
      </c>
      <c r="E6" s="123">
        <f t="shared" si="0"/>
        <v>5.3823</v>
      </c>
      <c r="F6" s="13" t="s">
        <v>11</v>
      </c>
      <c r="G6" s="13" t="s">
        <v>11</v>
      </c>
      <c r="H6" s="94">
        <v>0.682300000000002</v>
      </c>
      <c r="I6" s="117">
        <f t="shared" si="1"/>
        <v>4.8136</v>
      </c>
    </row>
    <row r="7" customFormat="1" ht="17.9" customHeight="1" spans="1:9">
      <c r="A7" s="121" t="s">
        <v>94</v>
      </c>
      <c r="B7" s="139">
        <f>'21年1月'!B7+'21年2月'!B7+'21年3月'!B7</f>
        <v>417.18</v>
      </c>
      <c r="C7" s="139">
        <f>'21年1月'!C7+'21年2月'!C7+'21年3月'!C7</f>
        <v>5</v>
      </c>
      <c r="D7" s="139">
        <f>'21年1月'!D7+'21年2月'!D7+'21年3月'!D7</f>
        <v>566.54</v>
      </c>
      <c r="E7" s="123">
        <f t="shared" si="0"/>
        <v>571.54</v>
      </c>
      <c r="F7" s="13" t="s">
        <v>11</v>
      </c>
      <c r="G7" s="13" t="s">
        <v>11</v>
      </c>
      <c r="H7" s="94">
        <v>386.3625</v>
      </c>
      <c r="I7" s="117">
        <f t="shared" si="1"/>
        <v>232.0025</v>
      </c>
    </row>
    <row r="8" customFormat="1" ht="17.9" customHeight="1" spans="1:9">
      <c r="A8" s="121" t="s">
        <v>14</v>
      </c>
      <c r="B8" s="139">
        <f>'21年1月'!B8+'21年2月'!B8+'21年3月'!B8</f>
        <v>312.9552</v>
      </c>
      <c r="C8" s="139">
        <f>'21年1月'!C8+'21年2月'!C8+'21年3月'!C8</f>
        <v>7.2853</v>
      </c>
      <c r="D8" s="139">
        <f>'21年1月'!D8+'21年2月'!D8+'21年3月'!D8</f>
        <v>252.8792</v>
      </c>
      <c r="E8" s="123">
        <f t="shared" si="0"/>
        <v>260.1645</v>
      </c>
      <c r="F8" s="13" t="s">
        <v>15</v>
      </c>
      <c r="G8" s="13" t="s">
        <v>16</v>
      </c>
      <c r="H8" s="94">
        <v>64.2762</v>
      </c>
      <c r="I8" s="117">
        <f t="shared" si="1"/>
        <v>117.0669</v>
      </c>
    </row>
    <row r="9" customFormat="1" ht="17.9" customHeight="1" spans="1:9">
      <c r="A9" s="121" t="s">
        <v>95</v>
      </c>
      <c r="B9" s="139">
        <f>'21年1月'!B9+'21年2月'!B9+'21年3月'!B9</f>
        <v>87.0726</v>
      </c>
      <c r="C9" s="139">
        <f>'21年1月'!C9+'21年2月'!C9+'21年3月'!C9</f>
        <v>13.358</v>
      </c>
      <c r="D9" s="139">
        <f>'21年1月'!D9+'21年2月'!D9+'21年3月'!D9</f>
        <v>109.8515</v>
      </c>
      <c r="E9" s="123">
        <f t="shared" si="0"/>
        <v>123.2095</v>
      </c>
      <c r="F9" s="13" t="s">
        <v>11</v>
      </c>
      <c r="G9" s="13" t="s">
        <v>11</v>
      </c>
      <c r="H9" s="94">
        <v>68.0251</v>
      </c>
      <c r="I9" s="117">
        <f t="shared" si="1"/>
        <v>31.8882</v>
      </c>
    </row>
    <row r="10" customFormat="1" ht="17.9" customHeight="1" spans="1:9">
      <c r="A10" s="121" t="s">
        <v>18</v>
      </c>
      <c r="B10" s="139">
        <f>'21年1月'!B10+'21年2月'!B10+'21年3月'!B10</f>
        <v>5.1038</v>
      </c>
      <c r="C10" s="139">
        <f>'21年1月'!C10+'21年2月'!C10+'21年3月'!C10</f>
        <v>0.487</v>
      </c>
      <c r="D10" s="139">
        <f>'21年1月'!D10+'21年2月'!D10+'21年3月'!D10</f>
        <v>6.3848</v>
      </c>
      <c r="E10" s="123">
        <f t="shared" si="0"/>
        <v>6.8718</v>
      </c>
      <c r="F10" s="13" t="s">
        <v>11</v>
      </c>
      <c r="G10" s="13" t="s">
        <v>11</v>
      </c>
      <c r="H10" s="94">
        <v>3.05199999999998</v>
      </c>
      <c r="I10" s="117">
        <f t="shared" si="1"/>
        <v>1.28399999999998</v>
      </c>
    </row>
    <row r="11" customFormat="1" ht="17.9" customHeight="1" spans="1:9">
      <c r="A11" s="121" t="s">
        <v>96</v>
      </c>
      <c r="B11" s="139">
        <f>'21年1月'!B11+'21年2月'!B11+'21年3月'!B11</f>
        <v>322.652</v>
      </c>
      <c r="C11" s="139">
        <f>'21年1月'!C11+'21年2月'!C11+'21年3月'!C11</f>
        <v>56.47</v>
      </c>
      <c r="D11" s="139">
        <f>'21年1月'!D11+'21年2月'!D11+'21年3月'!D11</f>
        <v>803.008</v>
      </c>
      <c r="E11" s="123">
        <f t="shared" si="0"/>
        <v>859.478</v>
      </c>
      <c r="F11" s="13" t="s">
        <v>20</v>
      </c>
      <c r="G11" s="13" t="s">
        <v>21</v>
      </c>
      <c r="H11" s="94">
        <v>684.486</v>
      </c>
      <c r="I11" s="117">
        <f t="shared" si="1"/>
        <v>147.66</v>
      </c>
    </row>
    <row r="12" customFormat="1" ht="17.9" customHeight="1" spans="1:9">
      <c r="A12" s="121" t="s">
        <v>22</v>
      </c>
      <c r="B12" s="139">
        <f>'21年1月'!B12+'21年2月'!B12+'21年3月'!B12</f>
        <v>295.3484</v>
      </c>
      <c r="C12" s="139">
        <f>'21年1月'!C12+'21年2月'!C12+'21年3月'!C12</f>
        <v>18.8361</v>
      </c>
      <c r="D12" s="139">
        <f>'21年1月'!D12+'21年2月'!D12+'21年3月'!D12</f>
        <v>367.9226</v>
      </c>
      <c r="E12" s="123">
        <f t="shared" si="0"/>
        <v>386.7587</v>
      </c>
      <c r="F12" s="13" t="s">
        <v>15</v>
      </c>
      <c r="G12" s="13" t="s">
        <v>16</v>
      </c>
      <c r="H12" s="94">
        <v>206.7603</v>
      </c>
      <c r="I12" s="117">
        <f t="shared" si="1"/>
        <v>115.35</v>
      </c>
    </row>
    <row r="13" customFormat="1" ht="17.9" customHeight="1" spans="1:9">
      <c r="A13" s="121" t="s">
        <v>23</v>
      </c>
      <c r="B13" s="139">
        <f>'21年1月'!B13+'21年2月'!B13+'21年3月'!B13</f>
        <v>99.6868</v>
      </c>
      <c r="C13" s="139">
        <f>'21年1月'!C13+'21年2月'!C13+'21年3月'!C13</f>
        <v>32.2645</v>
      </c>
      <c r="D13" s="139">
        <f>'21年1月'!D13+'21年2月'!D13+'21年3月'!D13</f>
        <v>131.353</v>
      </c>
      <c r="E13" s="123">
        <f t="shared" si="0"/>
        <v>163.6175</v>
      </c>
      <c r="F13" s="13" t="s">
        <v>11</v>
      </c>
      <c r="G13" s="13" t="s">
        <v>11</v>
      </c>
      <c r="H13" s="94">
        <v>74.5729</v>
      </c>
      <c r="I13" s="117">
        <f t="shared" si="1"/>
        <v>10.6422</v>
      </c>
    </row>
    <row r="14" customFormat="1" ht="17.9" customHeight="1" spans="1:9">
      <c r="A14" s="121" t="s">
        <v>68</v>
      </c>
      <c r="B14" s="139">
        <f>'21年1月'!B14+'21年2月'!B14+'21年3月'!B14</f>
        <v>0</v>
      </c>
      <c r="C14" s="139">
        <f>'21年1月'!C14+'21年2月'!C14+'21年3月'!C14</f>
        <v>0</v>
      </c>
      <c r="D14" s="139">
        <f>'21年1月'!D14+'21年2月'!D14+'21年3月'!D14</f>
        <v>0.42</v>
      </c>
      <c r="E14" s="123">
        <f t="shared" si="0"/>
        <v>0.42</v>
      </c>
      <c r="F14" s="13" t="s">
        <v>11</v>
      </c>
      <c r="G14" s="13" t="s">
        <v>11</v>
      </c>
      <c r="H14" s="94">
        <v>0.42</v>
      </c>
      <c r="I14" s="117">
        <f t="shared" si="1"/>
        <v>0</v>
      </c>
    </row>
    <row r="15" customFormat="1" ht="17.9" customHeight="1" spans="1:9">
      <c r="A15" s="121" t="s">
        <v>70</v>
      </c>
      <c r="B15" s="139">
        <f>'21年1月'!B15+'21年2月'!B15+'21年3月'!B15</f>
        <v>6.332</v>
      </c>
      <c r="C15" s="139">
        <f>'21年1月'!C15+'21年2月'!C15+'21年3月'!C15</f>
        <v>0</v>
      </c>
      <c r="D15" s="139">
        <f>'21年1月'!D15+'21年2月'!D15+'21年3月'!D15</f>
        <v>18.312</v>
      </c>
      <c r="E15" s="123">
        <f t="shared" si="0"/>
        <v>18.312</v>
      </c>
      <c r="F15" s="13" t="s">
        <v>11</v>
      </c>
      <c r="G15" s="13" t="s">
        <v>11</v>
      </c>
      <c r="H15" s="94">
        <v>14.308</v>
      </c>
      <c r="I15" s="117">
        <f t="shared" si="1"/>
        <v>2.328</v>
      </c>
    </row>
    <row r="16" customFormat="1" ht="17.9" customHeight="1" spans="1:9">
      <c r="A16" s="121" t="s">
        <v>24</v>
      </c>
      <c r="B16" s="139">
        <f>'21年1月'!B16+'21年2月'!B16+'21年3月'!B16</f>
        <v>0</v>
      </c>
      <c r="C16" s="139">
        <f>'21年1月'!C16+'21年2月'!C16+'21年3月'!C16</f>
        <v>0</v>
      </c>
      <c r="D16" s="139">
        <f>'21年1月'!D16+'21年2月'!D16+'21年3月'!D16</f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f>'21年1月'!B17+'21年2月'!B17+'21年3月'!B17</f>
        <v>0</v>
      </c>
      <c r="C17" s="139">
        <f>'21年1月'!C17+'21年2月'!C17+'21年3月'!C17</f>
        <v>0</v>
      </c>
      <c r="D17" s="139">
        <f>'21年1月'!D17+'21年2月'!D17+'21年3月'!D17</f>
        <v>12.0258</v>
      </c>
      <c r="E17" s="123">
        <f t="shared" si="0"/>
        <v>12.0258</v>
      </c>
      <c r="F17" s="13" t="s">
        <v>11</v>
      </c>
      <c r="G17" s="13" t="s">
        <v>11</v>
      </c>
      <c r="H17" s="94">
        <v>13.4658</v>
      </c>
      <c r="I17" s="117">
        <f t="shared" si="1"/>
        <v>1.44</v>
      </c>
    </row>
    <row r="18" customFormat="1" ht="17.9" customHeight="1" spans="1:9">
      <c r="A18" s="121" t="s">
        <v>26</v>
      </c>
      <c r="B18" s="139">
        <f>'21年1月'!B18+'21年2月'!B18+'21年3月'!B18</f>
        <v>0</v>
      </c>
      <c r="C18" s="139">
        <f>'21年1月'!C18+'21年2月'!C18+'21年3月'!C18</f>
        <v>0</v>
      </c>
      <c r="D18" s="139">
        <f>'21年1月'!D18+'21年2月'!D18+'21年3月'!D18</f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f>'21年1月'!B19+'21年2月'!B19+'21年3月'!B19</f>
        <v>38.68</v>
      </c>
      <c r="C19" s="139">
        <f>'21年1月'!C19+'21年2月'!C19+'21年3月'!C19</f>
        <v>5.1</v>
      </c>
      <c r="D19" s="139">
        <f>'21年1月'!D19+'21年2月'!D19+'21年3月'!D19</f>
        <v>88.072</v>
      </c>
      <c r="E19" s="123">
        <f t="shared" si="0"/>
        <v>93.172</v>
      </c>
      <c r="F19" s="13" t="s">
        <v>11</v>
      </c>
      <c r="G19" s="13" t="s">
        <v>11</v>
      </c>
      <c r="H19" s="94">
        <v>103.312</v>
      </c>
      <c r="I19" s="117">
        <f t="shared" si="1"/>
        <v>48.82</v>
      </c>
    </row>
    <row r="20" customFormat="1" ht="17.9" customHeight="1" spans="1:9">
      <c r="A20" s="121" t="s">
        <v>97</v>
      </c>
      <c r="B20" s="139">
        <f>'21年1月'!B20+'21年2月'!B20+'21年3月'!B20</f>
        <v>2606.0035</v>
      </c>
      <c r="C20" s="139">
        <f>'21年1月'!C20+'21年2月'!C20+'21年3月'!C20</f>
        <v>441.0951</v>
      </c>
      <c r="D20" s="139">
        <f>'21年1月'!D20+'21年2月'!D20+'21年3月'!D20</f>
        <v>2283.5812</v>
      </c>
      <c r="E20" s="123">
        <f t="shared" si="0"/>
        <v>2724.6763</v>
      </c>
      <c r="F20" s="13" t="s">
        <v>29</v>
      </c>
      <c r="G20" s="13" t="s">
        <v>16</v>
      </c>
      <c r="H20" s="94">
        <v>278.0346</v>
      </c>
      <c r="I20" s="117">
        <f t="shared" si="1"/>
        <v>159.3618</v>
      </c>
    </row>
    <row r="21" customFormat="1" ht="17.9" customHeight="1" spans="1:9">
      <c r="A21" s="121" t="s">
        <v>30</v>
      </c>
      <c r="B21" s="139">
        <f>'21年1月'!B21+'21年2月'!B21+'21年3月'!B21</f>
        <v>0</v>
      </c>
      <c r="C21" s="139">
        <f>'21年1月'!C21+'21年2月'!C21+'21年3月'!C21</f>
        <v>0</v>
      </c>
      <c r="D21" s="139">
        <f>'21年1月'!D21+'21年2月'!D21+'21年3月'!D21</f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3">
        <f>SUM(B5:B21)</f>
        <v>4201.79</v>
      </c>
      <c r="C22" s="139">
        <f>'21年1月'!C22+'21年2月'!C22+'21年3月'!C22</f>
        <v>580.3467</v>
      </c>
      <c r="D22" s="139">
        <f>'21年1月'!D22+'21年2月'!D22+'21年3月'!D22</f>
        <v>4658.0232</v>
      </c>
      <c r="E22" s="123">
        <f t="shared" si="0"/>
        <v>5238.3699</v>
      </c>
      <c r="F22" s="13" t="s">
        <v>11</v>
      </c>
      <c r="G22" s="13" t="s">
        <v>11</v>
      </c>
      <c r="H22" s="94">
        <v>1910.3221</v>
      </c>
      <c r="I22" s="117">
        <f t="shared" si="1"/>
        <v>873.742200000001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103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3.27</v>
      </c>
      <c r="C5" s="94">
        <v>0</v>
      </c>
      <c r="D5" s="123">
        <v>3.27</v>
      </c>
      <c r="E5" s="123">
        <f t="shared" ref="E5:E22" si="0">C5+D5</f>
        <v>3.27</v>
      </c>
      <c r="F5" s="13" t="s">
        <v>11</v>
      </c>
      <c r="G5" s="13" t="s">
        <v>11</v>
      </c>
      <c r="H5" s="94">
        <v>1.085</v>
      </c>
      <c r="I5" s="117">
        <f t="shared" ref="I5:I22" si="1">H5+B5-E5</f>
        <v>1.085</v>
      </c>
    </row>
    <row r="6" customFormat="1" ht="17.9" customHeight="1" spans="1:9">
      <c r="A6" s="121" t="s">
        <v>93</v>
      </c>
      <c r="B6" s="145">
        <v>0</v>
      </c>
      <c r="C6" s="94">
        <v>0</v>
      </c>
      <c r="D6" s="123">
        <v>4.8136</v>
      </c>
      <c r="E6" s="123">
        <f t="shared" si="0"/>
        <v>4.8136</v>
      </c>
      <c r="F6" s="13" t="s">
        <v>11</v>
      </c>
      <c r="G6" s="13" t="s">
        <v>11</v>
      </c>
      <c r="H6" s="94">
        <v>4.8136</v>
      </c>
      <c r="I6" s="117">
        <f t="shared" si="1"/>
        <v>0</v>
      </c>
    </row>
    <row r="7" customFormat="1" ht="17.9" customHeight="1" spans="1:9">
      <c r="A7" s="121" t="s">
        <v>94</v>
      </c>
      <c r="B7" s="139">
        <v>0</v>
      </c>
      <c r="C7" s="94">
        <v>0</v>
      </c>
      <c r="D7" s="123">
        <v>132.06</v>
      </c>
      <c r="E7" s="123">
        <f t="shared" si="0"/>
        <v>132.06</v>
      </c>
      <c r="F7" s="13" t="s">
        <v>11</v>
      </c>
      <c r="G7" s="13" t="s">
        <v>11</v>
      </c>
      <c r="H7" s="94">
        <v>232.0025</v>
      </c>
      <c r="I7" s="117">
        <f t="shared" si="1"/>
        <v>99.9425</v>
      </c>
    </row>
    <row r="8" customFormat="1" ht="17.9" customHeight="1" spans="1:9">
      <c r="A8" s="121" t="s">
        <v>14</v>
      </c>
      <c r="B8" s="145">
        <v>243.5552</v>
      </c>
      <c r="C8" s="94">
        <v>0</v>
      </c>
      <c r="D8" s="123">
        <v>154.759</v>
      </c>
      <c r="E8" s="123">
        <f t="shared" si="0"/>
        <v>154.759</v>
      </c>
      <c r="F8" s="13" t="s">
        <v>15</v>
      </c>
      <c r="G8" s="13" t="s">
        <v>16</v>
      </c>
      <c r="H8" s="94">
        <v>117.0669</v>
      </c>
      <c r="I8" s="117">
        <f t="shared" si="1"/>
        <v>205.8631</v>
      </c>
    </row>
    <row r="9" customFormat="1" ht="17.9" customHeight="1" spans="1:9">
      <c r="A9" s="121" t="s">
        <v>95</v>
      </c>
      <c r="B9" s="139">
        <v>27.8429</v>
      </c>
      <c r="C9" s="94">
        <v>0</v>
      </c>
      <c r="D9" s="149">
        <v>23.007</v>
      </c>
      <c r="E9" s="123">
        <f t="shared" si="0"/>
        <v>23.007</v>
      </c>
      <c r="F9" s="13" t="s">
        <v>11</v>
      </c>
      <c r="G9" s="13" t="s">
        <v>11</v>
      </c>
      <c r="H9" s="94">
        <v>31.8882</v>
      </c>
      <c r="I9" s="117">
        <f t="shared" si="1"/>
        <v>36.7241</v>
      </c>
    </row>
    <row r="10" customFormat="1" ht="17.9" customHeight="1" spans="1:9">
      <c r="A10" s="121" t="s">
        <v>18</v>
      </c>
      <c r="B10" s="139">
        <v>2.5303</v>
      </c>
      <c r="C10" s="94">
        <v>0</v>
      </c>
      <c r="D10" s="149">
        <v>1.284</v>
      </c>
      <c r="E10" s="123">
        <f t="shared" si="0"/>
        <v>1.284</v>
      </c>
      <c r="F10" s="13" t="s">
        <v>11</v>
      </c>
      <c r="G10" s="13" t="s">
        <v>11</v>
      </c>
      <c r="H10" s="94">
        <v>1.284</v>
      </c>
      <c r="I10" s="117">
        <f t="shared" si="1"/>
        <v>2.5303</v>
      </c>
    </row>
    <row r="11" customFormat="1" ht="17.9" customHeight="1" spans="1:9">
      <c r="A11" s="121" t="s">
        <v>96</v>
      </c>
      <c r="B11" s="139">
        <v>242.333</v>
      </c>
      <c r="C11" s="94">
        <v>0</v>
      </c>
      <c r="D11" s="123">
        <v>182.287</v>
      </c>
      <c r="E11" s="123">
        <f t="shared" si="0"/>
        <v>182.287</v>
      </c>
      <c r="F11" s="13" t="s">
        <v>20</v>
      </c>
      <c r="G11" s="13" t="s">
        <v>21</v>
      </c>
      <c r="H11" s="94">
        <v>147.66</v>
      </c>
      <c r="I11" s="117">
        <f t="shared" si="1"/>
        <v>207.706</v>
      </c>
    </row>
    <row r="12" customFormat="1" ht="17.9" customHeight="1" spans="1:9">
      <c r="A12" s="121" t="s">
        <v>22</v>
      </c>
      <c r="B12" s="139">
        <v>271.36</v>
      </c>
      <c r="C12" s="94">
        <v>0</v>
      </c>
      <c r="D12" s="149">
        <v>214.004</v>
      </c>
      <c r="E12" s="123">
        <f t="shared" si="0"/>
        <v>214.004</v>
      </c>
      <c r="F12" s="13" t="s">
        <v>15</v>
      </c>
      <c r="G12" s="13" t="s">
        <v>16</v>
      </c>
      <c r="H12" s="94">
        <v>115.35</v>
      </c>
      <c r="I12" s="117">
        <f t="shared" si="1"/>
        <v>172.706</v>
      </c>
    </row>
    <row r="13" customFormat="1" ht="17.9" customHeight="1" spans="1:9">
      <c r="A13" s="121" t="s">
        <v>23</v>
      </c>
      <c r="B13" s="139">
        <v>98.5068</v>
      </c>
      <c r="C13" s="94">
        <v>0</v>
      </c>
      <c r="D13" s="42">
        <v>46.5829</v>
      </c>
      <c r="E13" s="123">
        <f t="shared" si="0"/>
        <v>46.5829</v>
      </c>
      <c r="F13" s="13" t="s">
        <v>11</v>
      </c>
      <c r="G13" s="13" t="s">
        <v>11</v>
      </c>
      <c r="H13" s="94">
        <v>10.6422</v>
      </c>
      <c r="I13" s="117">
        <f t="shared" si="1"/>
        <v>62.5661</v>
      </c>
    </row>
    <row r="14" customFormat="1" ht="17.9" customHeight="1" spans="1:9">
      <c r="A14" s="121" t="s">
        <v>68</v>
      </c>
      <c r="B14" s="139">
        <v>0</v>
      </c>
      <c r="C14" s="94">
        <v>0</v>
      </c>
      <c r="D14" s="123">
        <v>0</v>
      </c>
      <c r="E14" s="123">
        <f t="shared" si="0"/>
        <v>0</v>
      </c>
      <c r="F14" s="13" t="s">
        <v>11</v>
      </c>
      <c r="G14" s="13" t="s">
        <v>11</v>
      </c>
      <c r="H14" s="94">
        <v>0</v>
      </c>
      <c r="I14" s="117">
        <f t="shared" si="1"/>
        <v>0</v>
      </c>
    </row>
    <row r="15" customFormat="1" ht="17.9" customHeight="1" spans="1:9">
      <c r="A15" s="121" t="s">
        <v>70</v>
      </c>
      <c r="B15" s="139">
        <v>2.98</v>
      </c>
      <c r="C15" s="94">
        <v>0</v>
      </c>
      <c r="D15" s="123">
        <v>2.98</v>
      </c>
      <c r="E15" s="123">
        <f t="shared" si="0"/>
        <v>2.98</v>
      </c>
      <c r="F15" s="13" t="s">
        <v>11</v>
      </c>
      <c r="G15" s="13" t="s">
        <v>11</v>
      </c>
      <c r="H15" s="94">
        <v>2.328</v>
      </c>
      <c r="I15" s="117">
        <f t="shared" si="1"/>
        <v>2.328</v>
      </c>
    </row>
    <row r="16" customFormat="1" ht="17.9" customHeight="1" spans="1:9">
      <c r="A16" s="121" t="s">
        <v>24</v>
      </c>
      <c r="B16" s="139">
        <v>0</v>
      </c>
      <c r="C16" s="94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v>14.7788</v>
      </c>
      <c r="C17" s="94">
        <v>0</v>
      </c>
      <c r="D17" s="123">
        <v>14.713</v>
      </c>
      <c r="E17" s="123">
        <f t="shared" si="0"/>
        <v>14.713</v>
      </c>
      <c r="F17" s="13" t="s">
        <v>11</v>
      </c>
      <c r="G17" s="13" t="s">
        <v>11</v>
      </c>
      <c r="H17" s="94">
        <v>1.44</v>
      </c>
      <c r="I17" s="117">
        <f t="shared" si="1"/>
        <v>1.5058</v>
      </c>
    </row>
    <row r="18" customFormat="1" ht="17.9" customHeight="1" spans="1:9">
      <c r="A18" s="121" t="s">
        <v>26</v>
      </c>
      <c r="B18" s="139">
        <v>0</v>
      </c>
      <c r="C18" s="94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v>31.43</v>
      </c>
      <c r="C19" s="94">
        <v>0</v>
      </c>
      <c r="D19" s="123">
        <v>55</v>
      </c>
      <c r="E19" s="123">
        <f t="shared" si="0"/>
        <v>55</v>
      </c>
      <c r="F19" s="13" t="s">
        <v>11</v>
      </c>
      <c r="G19" s="13" t="s">
        <v>11</v>
      </c>
      <c r="H19" s="94">
        <v>48.82</v>
      </c>
      <c r="I19" s="117">
        <f t="shared" si="1"/>
        <v>25.25</v>
      </c>
    </row>
    <row r="20" customFormat="1" ht="17.9" customHeight="1" spans="1:9">
      <c r="A20" s="121" t="s">
        <v>97</v>
      </c>
      <c r="B20" s="139">
        <v>347.7346</v>
      </c>
      <c r="C20" s="94">
        <v>0</v>
      </c>
      <c r="D20" s="123">
        <v>178.8517</v>
      </c>
      <c r="E20" s="123">
        <f t="shared" si="0"/>
        <v>178.8517</v>
      </c>
      <c r="F20" s="13" t="s">
        <v>29</v>
      </c>
      <c r="G20" s="13" t="s">
        <v>16</v>
      </c>
      <c r="H20" s="94">
        <v>159.3618</v>
      </c>
      <c r="I20" s="117">
        <f t="shared" si="1"/>
        <v>328.2447</v>
      </c>
    </row>
    <row r="21" customFormat="1" ht="17.9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3">
        <f>SUM(B5:B21)</f>
        <v>1286.3216</v>
      </c>
      <c r="C22" s="127">
        <f>SUM(C5:C21)</f>
        <v>0</v>
      </c>
      <c r="D22" s="143">
        <f>SUM(D5:D21)</f>
        <v>1013.6122</v>
      </c>
      <c r="E22" s="123">
        <f t="shared" si="0"/>
        <v>1013.6122</v>
      </c>
      <c r="F22" s="13" t="s">
        <v>11</v>
      </c>
      <c r="G22" s="13" t="s">
        <v>11</v>
      </c>
      <c r="H22" s="94">
        <v>873.7422</v>
      </c>
      <c r="I22" s="117">
        <f t="shared" si="1"/>
        <v>1146.4516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6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40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163.485</v>
      </c>
      <c r="C5" s="12">
        <v>50.265</v>
      </c>
      <c r="D5" s="13" t="s">
        <v>11</v>
      </c>
      <c r="E5" s="13" t="s">
        <v>11</v>
      </c>
      <c r="F5" s="13">
        <v>0</v>
      </c>
      <c r="G5" s="13">
        <f t="shared" ref="G5:G19" si="0">F5+B5-C5</f>
        <v>113.22</v>
      </c>
    </row>
    <row r="6" ht="21.95" customHeight="1" spans="1:7">
      <c r="A6" s="11" t="s">
        <v>12</v>
      </c>
      <c r="B6" s="12">
        <v>0</v>
      </c>
      <c r="C6" s="12">
        <v>0</v>
      </c>
      <c r="D6" s="13" t="s">
        <v>11</v>
      </c>
      <c r="E6" s="13" t="s">
        <v>11</v>
      </c>
      <c r="F6" s="13">
        <v>9.99200722162641e-16</v>
      </c>
      <c r="G6" s="13">
        <f t="shared" si="0"/>
        <v>9.99200722162641e-16</v>
      </c>
    </row>
    <row r="7" ht="21.95" customHeight="1" spans="1:7">
      <c r="A7" s="11" t="s">
        <v>13</v>
      </c>
      <c r="B7" s="12">
        <v>51.97</v>
      </c>
      <c r="C7" s="12">
        <v>77.94</v>
      </c>
      <c r="D7" s="13" t="s">
        <v>11</v>
      </c>
      <c r="E7" s="13" t="s">
        <v>11</v>
      </c>
      <c r="F7" s="13">
        <v>66.13</v>
      </c>
      <c r="G7" s="13">
        <f t="shared" si="0"/>
        <v>40.16</v>
      </c>
    </row>
    <row r="8" ht="21.95" customHeight="1" spans="1:7">
      <c r="A8" s="11" t="s">
        <v>14</v>
      </c>
      <c r="B8" s="12">
        <v>188.38</v>
      </c>
      <c r="C8" s="12">
        <v>51.39</v>
      </c>
      <c r="D8" s="13" t="s">
        <v>15</v>
      </c>
      <c r="E8" s="13" t="s">
        <v>16</v>
      </c>
      <c r="F8" s="13">
        <v>60.242</v>
      </c>
      <c r="G8" s="13">
        <f t="shared" si="0"/>
        <v>197.232</v>
      </c>
    </row>
    <row r="9" ht="21.95" customHeight="1" spans="1:7">
      <c r="A9" s="11" t="s">
        <v>17</v>
      </c>
      <c r="B9" s="12">
        <v>8.894</v>
      </c>
      <c r="C9" s="12">
        <v>28.703</v>
      </c>
      <c r="D9" s="13" t="s">
        <v>11</v>
      </c>
      <c r="E9" s="13" t="s">
        <v>11</v>
      </c>
      <c r="F9" s="13">
        <v>35.776</v>
      </c>
      <c r="G9" s="13">
        <f t="shared" si="0"/>
        <v>15.967</v>
      </c>
    </row>
    <row r="10" ht="21.95" customHeight="1" spans="1:7">
      <c r="A10" s="11" t="s">
        <v>18</v>
      </c>
      <c r="B10" s="12">
        <v>0</v>
      </c>
      <c r="C10" s="12">
        <v>4.97</v>
      </c>
      <c r="D10" s="13" t="s">
        <v>11</v>
      </c>
      <c r="E10" s="13" t="s">
        <v>11</v>
      </c>
      <c r="F10" s="13">
        <v>4.97</v>
      </c>
      <c r="G10" s="13">
        <f t="shared" si="0"/>
        <v>0</v>
      </c>
    </row>
    <row r="11" ht="21.95" customHeight="1" spans="1:7">
      <c r="A11" s="11" t="s">
        <v>19</v>
      </c>
      <c r="B11" s="12">
        <v>221.606</v>
      </c>
      <c r="C11" s="12">
        <v>57.517</v>
      </c>
      <c r="D11" s="13" t="s">
        <v>20</v>
      </c>
      <c r="E11" s="13" t="s">
        <v>21</v>
      </c>
      <c r="F11" s="13">
        <v>995.359</v>
      </c>
      <c r="G11" s="13">
        <f t="shared" si="0"/>
        <v>1159.448</v>
      </c>
    </row>
    <row r="12" ht="21.95" customHeight="1" spans="1:7">
      <c r="A12" s="11" t="s">
        <v>22</v>
      </c>
      <c r="B12" s="12">
        <v>219.734</v>
      </c>
      <c r="C12" s="12">
        <v>296.434</v>
      </c>
      <c r="D12" s="13" t="s">
        <v>15</v>
      </c>
      <c r="E12" s="13" t="s">
        <v>16</v>
      </c>
      <c r="F12" s="13">
        <v>312.838</v>
      </c>
      <c r="G12" s="13">
        <f t="shared" si="0"/>
        <v>236.138</v>
      </c>
    </row>
    <row r="13" ht="21.95" customHeight="1" spans="1:7">
      <c r="A13" s="11" t="s">
        <v>23</v>
      </c>
      <c r="B13" s="12">
        <v>69.825</v>
      </c>
      <c r="C13" s="12">
        <v>67.272</v>
      </c>
      <c r="D13" s="13" t="s">
        <v>11</v>
      </c>
      <c r="E13" s="13" t="s">
        <v>11</v>
      </c>
      <c r="F13" s="13">
        <v>292.729</v>
      </c>
      <c r="G13" s="13">
        <f t="shared" si="0"/>
        <v>295.282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3">
        <v>0</v>
      </c>
      <c r="G14" s="13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3">
        <v>0</v>
      </c>
      <c r="G15" s="13">
        <f t="shared" si="0"/>
        <v>0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3">
        <v>0</v>
      </c>
      <c r="G16" s="13">
        <f t="shared" si="0"/>
        <v>0</v>
      </c>
    </row>
    <row r="17" ht="21.95" customHeight="1" spans="1:7">
      <c r="A17" s="11" t="s">
        <v>27</v>
      </c>
      <c r="B17" s="12">
        <v>0</v>
      </c>
      <c r="C17" s="12">
        <v>0</v>
      </c>
      <c r="D17" s="13" t="s">
        <v>11</v>
      </c>
      <c r="E17" s="13" t="s">
        <v>11</v>
      </c>
      <c r="F17" s="13">
        <v>0</v>
      </c>
      <c r="G17" s="13">
        <f t="shared" si="0"/>
        <v>0</v>
      </c>
    </row>
    <row r="18" ht="21.95" customHeight="1" spans="1:7">
      <c r="A18" s="11" t="s">
        <v>28</v>
      </c>
      <c r="B18" s="12">
        <v>70.92</v>
      </c>
      <c r="C18" s="12">
        <v>55.369</v>
      </c>
      <c r="D18" s="13" t="s">
        <v>29</v>
      </c>
      <c r="E18" s="13" t="s">
        <v>16</v>
      </c>
      <c r="F18" s="13">
        <v>189.629</v>
      </c>
      <c r="G18" s="13">
        <f t="shared" si="0"/>
        <v>205.18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3">
        <v>0</v>
      </c>
      <c r="G19" s="13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994.814</v>
      </c>
      <c r="C20" s="16">
        <f t="shared" si="1"/>
        <v>689.86</v>
      </c>
      <c r="D20" s="13" t="s">
        <v>11</v>
      </c>
      <c r="E20" s="13" t="s">
        <v>11</v>
      </c>
      <c r="F20" s="16">
        <v>1957.673</v>
      </c>
      <c r="G20" s="16">
        <f t="shared" si="1"/>
        <v>2262.627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104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0.03</v>
      </c>
      <c r="C5" s="94">
        <v>0</v>
      </c>
      <c r="D5" s="123">
        <v>0</v>
      </c>
      <c r="E5" s="123">
        <f t="shared" ref="E5:E22" si="0">C5+D5</f>
        <v>0</v>
      </c>
      <c r="F5" s="13" t="s">
        <v>11</v>
      </c>
      <c r="G5" s="13" t="s">
        <v>11</v>
      </c>
      <c r="H5" s="94">
        <v>1.085</v>
      </c>
      <c r="I5" s="117">
        <f t="shared" ref="I5:I22" si="1">H5+B5-E5</f>
        <v>1.115</v>
      </c>
    </row>
    <row r="6" customFormat="1" ht="17.9" customHeight="1" spans="1:9">
      <c r="A6" s="121" t="s">
        <v>93</v>
      </c>
      <c r="B6" s="139">
        <v>1.3481</v>
      </c>
      <c r="C6" s="94">
        <v>0</v>
      </c>
      <c r="D6" s="123">
        <v>1.076</v>
      </c>
      <c r="E6" s="123">
        <f t="shared" si="0"/>
        <v>1.076</v>
      </c>
      <c r="F6" s="13" t="s">
        <v>11</v>
      </c>
      <c r="G6" s="13" t="s">
        <v>11</v>
      </c>
      <c r="H6" s="94">
        <v>0</v>
      </c>
      <c r="I6" s="117">
        <f t="shared" si="1"/>
        <v>0.2721</v>
      </c>
    </row>
    <row r="7" customFormat="1" ht="17.9" customHeight="1" spans="1:9">
      <c r="A7" s="121" t="s">
        <v>94</v>
      </c>
      <c r="B7" s="94">
        <v>0</v>
      </c>
      <c r="C7" s="94">
        <v>0</v>
      </c>
      <c r="D7" s="123">
        <v>42.02</v>
      </c>
      <c r="E7" s="123">
        <f t="shared" si="0"/>
        <v>42.02</v>
      </c>
      <c r="F7" s="13" t="s">
        <v>11</v>
      </c>
      <c r="G7" s="13" t="s">
        <v>11</v>
      </c>
      <c r="H7" s="94">
        <v>99.9424999999999</v>
      </c>
      <c r="I7" s="117">
        <f t="shared" si="1"/>
        <v>57.9224999999999</v>
      </c>
    </row>
    <row r="8" customFormat="1" ht="17.9" customHeight="1" spans="1:9">
      <c r="A8" s="121" t="s">
        <v>14</v>
      </c>
      <c r="B8" s="145">
        <v>220.1297</v>
      </c>
      <c r="C8" s="94">
        <v>27.37</v>
      </c>
      <c r="D8" s="123">
        <v>264.2904</v>
      </c>
      <c r="E8" s="123">
        <f t="shared" si="0"/>
        <v>291.6604</v>
      </c>
      <c r="F8" s="13" t="s">
        <v>15</v>
      </c>
      <c r="G8" s="13" t="s">
        <v>16</v>
      </c>
      <c r="H8" s="94">
        <v>205.8631</v>
      </c>
      <c r="I8" s="117">
        <f t="shared" si="1"/>
        <v>134.3324</v>
      </c>
    </row>
    <row r="9" customFormat="1" ht="17.9" customHeight="1" spans="1:9">
      <c r="A9" s="121" t="s">
        <v>95</v>
      </c>
      <c r="B9" s="139">
        <v>17.539</v>
      </c>
      <c r="C9" s="94">
        <v>0.5</v>
      </c>
      <c r="D9" s="123">
        <v>18.3129</v>
      </c>
      <c r="E9" s="123">
        <f t="shared" si="0"/>
        <v>18.8129</v>
      </c>
      <c r="F9" s="13" t="s">
        <v>11</v>
      </c>
      <c r="G9" s="13" t="s">
        <v>11</v>
      </c>
      <c r="H9" s="94">
        <v>36.7241</v>
      </c>
      <c r="I9" s="117">
        <f t="shared" si="1"/>
        <v>35.4502</v>
      </c>
    </row>
    <row r="10" s="118" customFormat="1" ht="17.9" customHeight="1" spans="1:9">
      <c r="A10" s="121" t="s">
        <v>18</v>
      </c>
      <c r="B10" s="139">
        <v>0.383</v>
      </c>
      <c r="C10" s="109">
        <v>0</v>
      </c>
      <c r="D10" s="123">
        <v>1.4303</v>
      </c>
      <c r="E10" s="123">
        <f t="shared" si="0"/>
        <v>1.4303</v>
      </c>
      <c r="F10" s="47" t="s">
        <v>11</v>
      </c>
      <c r="G10" s="47" t="s">
        <v>11</v>
      </c>
      <c r="H10" s="109">
        <v>2.5303</v>
      </c>
      <c r="I10" s="148">
        <f t="shared" si="1"/>
        <v>1.483</v>
      </c>
    </row>
    <row r="11" customFormat="1" ht="17.9" customHeight="1" spans="1:9">
      <c r="A11" s="121" t="s">
        <v>96</v>
      </c>
      <c r="B11" s="139">
        <v>184.618</v>
      </c>
      <c r="C11" s="94">
        <v>32.46</v>
      </c>
      <c r="D11" s="123">
        <v>205.07</v>
      </c>
      <c r="E11" s="123">
        <f t="shared" si="0"/>
        <v>237.53</v>
      </c>
      <c r="F11" s="13" t="s">
        <v>20</v>
      </c>
      <c r="G11" s="13" t="s">
        <v>21</v>
      </c>
      <c r="H11" s="94">
        <v>207.706</v>
      </c>
      <c r="I11" s="117">
        <f t="shared" si="1"/>
        <v>154.794</v>
      </c>
    </row>
    <row r="12" customFormat="1" ht="17.9" customHeight="1" spans="1:9">
      <c r="A12" s="121" t="s">
        <v>22</v>
      </c>
      <c r="B12" s="139">
        <v>287.4818</v>
      </c>
      <c r="C12" s="94">
        <v>38.8145</v>
      </c>
      <c r="D12" s="123">
        <v>239.502</v>
      </c>
      <c r="E12" s="123">
        <f t="shared" si="0"/>
        <v>278.3165</v>
      </c>
      <c r="F12" s="13" t="s">
        <v>15</v>
      </c>
      <c r="G12" s="13" t="s">
        <v>16</v>
      </c>
      <c r="H12" s="94">
        <v>172.706</v>
      </c>
      <c r="I12" s="117">
        <f t="shared" si="1"/>
        <v>181.8713</v>
      </c>
    </row>
    <row r="13" customFormat="1" ht="17.9" customHeight="1" spans="1:9">
      <c r="A13" s="121" t="s">
        <v>23</v>
      </c>
      <c r="B13" s="139">
        <v>98.4177</v>
      </c>
      <c r="C13" s="94">
        <v>13.402</v>
      </c>
      <c r="D13" s="42">
        <v>94.3478</v>
      </c>
      <c r="E13" s="123">
        <f t="shared" si="0"/>
        <v>107.7498</v>
      </c>
      <c r="F13" s="13" t="s">
        <v>11</v>
      </c>
      <c r="G13" s="13" t="s">
        <v>11</v>
      </c>
      <c r="H13" s="94">
        <v>62.5661</v>
      </c>
      <c r="I13" s="117">
        <f t="shared" si="1"/>
        <v>53.234</v>
      </c>
    </row>
    <row r="14" customFormat="1" ht="17.9" customHeight="1" spans="1:9">
      <c r="A14" s="121" t="s">
        <v>68</v>
      </c>
      <c r="B14" s="139">
        <v>0</v>
      </c>
      <c r="C14" s="94">
        <v>0</v>
      </c>
      <c r="D14" s="123">
        <v>0</v>
      </c>
      <c r="E14" s="123">
        <f t="shared" si="0"/>
        <v>0</v>
      </c>
      <c r="F14" s="13" t="s">
        <v>11</v>
      </c>
      <c r="G14" s="13" t="s">
        <v>11</v>
      </c>
      <c r="H14" s="94">
        <v>0</v>
      </c>
      <c r="I14" s="117">
        <f t="shared" si="1"/>
        <v>0</v>
      </c>
    </row>
    <row r="15" customFormat="1" ht="17.9" customHeight="1" spans="1:9">
      <c r="A15" s="121" t="s">
        <v>70</v>
      </c>
      <c r="B15" s="139">
        <v>6</v>
      </c>
      <c r="C15" s="94">
        <v>0</v>
      </c>
      <c r="D15" s="123">
        <v>0</v>
      </c>
      <c r="E15" s="123">
        <f t="shared" si="0"/>
        <v>0</v>
      </c>
      <c r="F15" s="13" t="s">
        <v>11</v>
      </c>
      <c r="G15" s="13" t="s">
        <v>11</v>
      </c>
      <c r="H15" s="94">
        <v>2.328</v>
      </c>
      <c r="I15" s="117">
        <f t="shared" si="1"/>
        <v>8.328</v>
      </c>
    </row>
    <row r="16" customFormat="1" ht="17.9" customHeight="1" spans="1:9">
      <c r="A16" s="121" t="s">
        <v>24</v>
      </c>
      <c r="B16" s="139">
        <v>0</v>
      </c>
      <c r="C16" s="94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v>0</v>
      </c>
      <c r="C17" s="94">
        <v>0</v>
      </c>
      <c r="D17" s="123">
        <v>0.0658</v>
      </c>
      <c r="E17" s="123">
        <f t="shared" si="0"/>
        <v>0.0658</v>
      </c>
      <c r="F17" s="13" t="s">
        <v>11</v>
      </c>
      <c r="G17" s="13" t="s">
        <v>11</v>
      </c>
      <c r="H17" s="94">
        <v>1.5058</v>
      </c>
      <c r="I17" s="117">
        <f t="shared" si="1"/>
        <v>1.44</v>
      </c>
    </row>
    <row r="18" customFormat="1" ht="17.9" customHeight="1" spans="1:9">
      <c r="A18" s="121" t="s">
        <v>26</v>
      </c>
      <c r="B18" s="139">
        <v>0</v>
      </c>
      <c r="C18" s="94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v>54.24</v>
      </c>
      <c r="C19" s="94">
        <v>0</v>
      </c>
      <c r="D19" s="123">
        <v>25.99</v>
      </c>
      <c r="E19" s="123">
        <f t="shared" si="0"/>
        <v>25.99</v>
      </c>
      <c r="F19" s="13" t="s">
        <v>11</v>
      </c>
      <c r="G19" s="13" t="s">
        <v>11</v>
      </c>
      <c r="H19" s="94">
        <v>25.25</v>
      </c>
      <c r="I19" s="117">
        <f t="shared" si="1"/>
        <v>53.5</v>
      </c>
    </row>
    <row r="20" customFormat="1" ht="17.9" customHeight="1" spans="1:9">
      <c r="A20" s="121" t="s">
        <v>97</v>
      </c>
      <c r="B20" s="139">
        <v>330.258</v>
      </c>
      <c r="C20" s="94">
        <v>38.4331</v>
      </c>
      <c r="D20" s="123">
        <v>349.5792</v>
      </c>
      <c r="E20" s="123">
        <f t="shared" si="0"/>
        <v>388.0123</v>
      </c>
      <c r="F20" s="13" t="s">
        <v>29</v>
      </c>
      <c r="G20" s="13" t="s">
        <v>16</v>
      </c>
      <c r="H20" s="94">
        <v>328.2447</v>
      </c>
      <c r="I20" s="117">
        <f t="shared" si="1"/>
        <v>270.4904</v>
      </c>
    </row>
    <row r="21" customFormat="1" ht="17.9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3">
        <f>SUM(B5:B21)</f>
        <v>1200.4453</v>
      </c>
      <c r="C22" s="127">
        <f>SUM(C5:C21)</f>
        <v>150.9796</v>
      </c>
      <c r="D22" s="143">
        <f>SUM(D5:D21)</f>
        <v>1241.6844</v>
      </c>
      <c r="E22" s="123">
        <f t="shared" si="0"/>
        <v>1392.664</v>
      </c>
      <c r="F22" s="13" t="s">
        <v>11</v>
      </c>
      <c r="G22" s="13" t="s">
        <v>11</v>
      </c>
      <c r="H22" s="94">
        <v>1146.4516</v>
      </c>
      <c r="I22" s="117">
        <f t="shared" si="1"/>
        <v>954.2329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105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6.814</v>
      </c>
      <c r="C5" s="94">
        <v>0</v>
      </c>
      <c r="D5" s="123">
        <v>1.115</v>
      </c>
      <c r="E5" s="123">
        <f>C5+D5</f>
        <v>1.115</v>
      </c>
      <c r="F5" s="13" t="s">
        <v>11</v>
      </c>
      <c r="G5" s="13" t="s">
        <v>11</v>
      </c>
      <c r="H5" s="94">
        <v>1.115</v>
      </c>
      <c r="I5" s="117">
        <f>H5+B5-E5</f>
        <v>6.814</v>
      </c>
    </row>
    <row r="6" customFormat="1" ht="17.9" customHeight="1" spans="1:9">
      <c r="A6" s="121" t="s">
        <v>93</v>
      </c>
      <c r="B6" s="139">
        <v>1.025</v>
      </c>
      <c r="C6" s="94">
        <v>0</v>
      </c>
      <c r="D6" s="123">
        <v>0</v>
      </c>
      <c r="E6" s="123">
        <f t="shared" ref="E6:E22" si="0">C6+D6</f>
        <v>0</v>
      </c>
      <c r="F6" s="13" t="s">
        <v>11</v>
      </c>
      <c r="G6" s="13" t="s">
        <v>11</v>
      </c>
      <c r="H6" s="94">
        <v>0.2721</v>
      </c>
      <c r="I6" s="117">
        <f t="shared" ref="I6:I22" si="1">H6+B6-E6</f>
        <v>1.2971</v>
      </c>
    </row>
    <row r="7" customFormat="1" ht="17.9" customHeight="1" spans="1:9">
      <c r="A7" s="121" t="s">
        <v>94</v>
      </c>
      <c r="B7" s="94">
        <v>0</v>
      </c>
      <c r="C7" s="94">
        <v>0</v>
      </c>
      <c r="D7" s="123">
        <v>0</v>
      </c>
      <c r="E7" s="123">
        <f t="shared" si="0"/>
        <v>0</v>
      </c>
      <c r="F7" s="13" t="s">
        <v>11</v>
      </c>
      <c r="G7" s="13" t="s">
        <v>11</v>
      </c>
      <c r="H7" s="94">
        <v>57.9224999999999</v>
      </c>
      <c r="I7" s="117">
        <f t="shared" si="1"/>
        <v>57.9224999999999</v>
      </c>
    </row>
    <row r="8" customFormat="1" ht="17.9" customHeight="1" spans="1:9">
      <c r="A8" s="121" t="s">
        <v>14</v>
      </c>
      <c r="B8" s="145">
        <v>78.01</v>
      </c>
      <c r="C8" s="94">
        <v>15.159</v>
      </c>
      <c r="D8" s="123">
        <v>55.2862</v>
      </c>
      <c r="E8" s="123">
        <f t="shared" si="0"/>
        <v>70.4452</v>
      </c>
      <c r="F8" s="13" t="s">
        <v>15</v>
      </c>
      <c r="G8" s="13" t="s">
        <v>16</v>
      </c>
      <c r="H8" s="94">
        <v>134.3324</v>
      </c>
      <c r="I8" s="117">
        <f t="shared" si="1"/>
        <v>141.8972</v>
      </c>
    </row>
    <row r="9" customFormat="1" ht="17.9" customHeight="1" spans="1:9">
      <c r="A9" s="121" t="s">
        <v>95</v>
      </c>
      <c r="B9" s="146">
        <v>41.4956</v>
      </c>
      <c r="C9" s="94">
        <v>10.905</v>
      </c>
      <c r="D9" s="123">
        <v>16.39</v>
      </c>
      <c r="E9" s="123">
        <f t="shared" si="0"/>
        <v>27.295</v>
      </c>
      <c r="F9" s="13" t="s">
        <v>11</v>
      </c>
      <c r="G9" s="13" t="s">
        <v>11</v>
      </c>
      <c r="H9" s="94">
        <v>35.4502</v>
      </c>
      <c r="I9" s="117">
        <f t="shared" si="1"/>
        <v>49.6508</v>
      </c>
    </row>
    <row r="10" s="118" customFormat="1" ht="17.9" customHeight="1" spans="1:9">
      <c r="A10" s="121" t="s">
        <v>18</v>
      </c>
      <c r="B10" s="139">
        <v>7.1233</v>
      </c>
      <c r="C10" s="109">
        <v>0</v>
      </c>
      <c r="D10" s="123">
        <v>3.917</v>
      </c>
      <c r="E10" s="123">
        <f t="shared" si="0"/>
        <v>3.917</v>
      </c>
      <c r="F10" s="47" t="s">
        <v>11</v>
      </c>
      <c r="G10" s="47" t="s">
        <v>11</v>
      </c>
      <c r="H10" s="109">
        <v>1.483</v>
      </c>
      <c r="I10" s="117">
        <f t="shared" si="1"/>
        <v>4.6893</v>
      </c>
    </row>
    <row r="11" customFormat="1" ht="17.9" customHeight="1" spans="1:9">
      <c r="A11" s="121" t="s">
        <v>96</v>
      </c>
      <c r="B11" s="139">
        <v>244.348</v>
      </c>
      <c r="C11" s="94">
        <v>16.49</v>
      </c>
      <c r="D11" s="123">
        <v>148.82</v>
      </c>
      <c r="E11" s="123">
        <f t="shared" si="0"/>
        <v>165.31</v>
      </c>
      <c r="F11" s="13" t="s">
        <v>20</v>
      </c>
      <c r="G11" s="13" t="s">
        <v>21</v>
      </c>
      <c r="H11" s="94">
        <v>154.794</v>
      </c>
      <c r="I11" s="117">
        <f t="shared" si="1"/>
        <v>233.832</v>
      </c>
    </row>
    <row r="12" customFormat="1" ht="17.9" customHeight="1" spans="1:9">
      <c r="A12" s="121" t="s">
        <v>22</v>
      </c>
      <c r="B12" s="139">
        <v>223.2593</v>
      </c>
      <c r="C12" s="94">
        <v>23.831</v>
      </c>
      <c r="D12" s="123">
        <v>138.698</v>
      </c>
      <c r="E12" s="123">
        <f t="shared" si="0"/>
        <v>162.529</v>
      </c>
      <c r="F12" s="13" t="s">
        <v>15</v>
      </c>
      <c r="G12" s="13" t="s">
        <v>16</v>
      </c>
      <c r="H12" s="94">
        <v>181.8713</v>
      </c>
      <c r="I12" s="117">
        <f t="shared" si="1"/>
        <v>242.6016</v>
      </c>
    </row>
    <row r="13" customFormat="1" ht="17.9" customHeight="1" spans="1:9">
      <c r="A13" s="121" t="s">
        <v>23</v>
      </c>
      <c r="B13" s="139">
        <v>87.3882</v>
      </c>
      <c r="C13" s="94">
        <v>8.94</v>
      </c>
      <c r="D13" s="42">
        <v>60.2993</v>
      </c>
      <c r="E13" s="123">
        <f t="shared" si="0"/>
        <v>69.2393</v>
      </c>
      <c r="F13" s="13" t="s">
        <v>11</v>
      </c>
      <c r="G13" s="13" t="s">
        <v>11</v>
      </c>
      <c r="H13" s="94">
        <v>53.234</v>
      </c>
      <c r="I13" s="117">
        <f t="shared" si="1"/>
        <v>71.3829</v>
      </c>
    </row>
    <row r="14" customFormat="1" ht="17.9" customHeight="1" spans="1:9">
      <c r="A14" s="121" t="s">
        <v>68</v>
      </c>
      <c r="B14" s="139">
        <v>2.54</v>
      </c>
      <c r="C14" s="94">
        <v>0</v>
      </c>
      <c r="D14" s="123">
        <v>0</v>
      </c>
      <c r="E14" s="123">
        <f t="shared" si="0"/>
        <v>0</v>
      </c>
      <c r="F14" s="13" t="s">
        <v>11</v>
      </c>
      <c r="G14" s="13" t="s">
        <v>11</v>
      </c>
      <c r="H14" s="94">
        <v>0</v>
      </c>
      <c r="I14" s="117">
        <f t="shared" si="1"/>
        <v>2.54</v>
      </c>
    </row>
    <row r="15" customFormat="1" ht="17.9" customHeight="1" spans="1:9">
      <c r="A15" s="121" t="s">
        <v>70</v>
      </c>
      <c r="B15" s="139">
        <v>24.486</v>
      </c>
      <c r="C15" s="94">
        <v>0</v>
      </c>
      <c r="D15" s="123">
        <v>12.095</v>
      </c>
      <c r="E15" s="123">
        <f t="shared" si="0"/>
        <v>12.095</v>
      </c>
      <c r="F15" s="13" t="s">
        <v>11</v>
      </c>
      <c r="G15" s="13" t="s">
        <v>11</v>
      </c>
      <c r="H15" s="94">
        <v>8.328</v>
      </c>
      <c r="I15" s="117">
        <f t="shared" si="1"/>
        <v>20.719</v>
      </c>
    </row>
    <row r="16" customFormat="1" ht="17.9" customHeight="1" spans="1:9">
      <c r="A16" s="121" t="s">
        <v>24</v>
      </c>
      <c r="B16" s="139">
        <v>0</v>
      </c>
      <c r="C16" s="94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v>0</v>
      </c>
      <c r="C17" s="94">
        <v>0</v>
      </c>
      <c r="D17" s="123">
        <v>0</v>
      </c>
      <c r="E17" s="123">
        <f t="shared" si="0"/>
        <v>0</v>
      </c>
      <c r="F17" s="13" t="s">
        <v>11</v>
      </c>
      <c r="G17" s="13" t="s">
        <v>11</v>
      </c>
      <c r="H17" s="94">
        <v>1.44</v>
      </c>
      <c r="I17" s="117">
        <f t="shared" si="1"/>
        <v>1.44</v>
      </c>
    </row>
    <row r="18" customFormat="1" ht="17.9" customHeight="1" spans="1:9">
      <c r="A18" s="121" t="s">
        <v>26</v>
      </c>
      <c r="B18" s="139">
        <v>0</v>
      </c>
      <c r="C18" s="94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v>135.863</v>
      </c>
      <c r="C19" s="94">
        <v>20.76</v>
      </c>
      <c r="D19" s="123">
        <v>47.2</v>
      </c>
      <c r="E19" s="123">
        <f t="shared" si="0"/>
        <v>67.96</v>
      </c>
      <c r="F19" s="13" t="s">
        <v>11</v>
      </c>
      <c r="G19" s="13" t="s">
        <v>11</v>
      </c>
      <c r="H19" s="94">
        <v>53.5</v>
      </c>
      <c r="I19" s="117">
        <f t="shared" si="1"/>
        <v>121.403</v>
      </c>
    </row>
    <row r="20" customFormat="1" ht="17.9" customHeight="1" spans="1:9">
      <c r="A20" s="121" t="s">
        <v>97</v>
      </c>
      <c r="B20" s="139">
        <v>379.6239</v>
      </c>
      <c r="C20" s="94">
        <v>30.1733</v>
      </c>
      <c r="D20" s="123">
        <v>221.5163</v>
      </c>
      <c r="E20" s="123">
        <f t="shared" si="0"/>
        <v>251.6896</v>
      </c>
      <c r="F20" s="13" t="s">
        <v>29</v>
      </c>
      <c r="G20" s="13" t="s">
        <v>16</v>
      </c>
      <c r="H20" s="94">
        <v>270.4904</v>
      </c>
      <c r="I20" s="117">
        <f t="shared" si="1"/>
        <v>398.4247</v>
      </c>
    </row>
    <row r="21" customFormat="1" ht="17.9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3">
        <f>SUM(B5:B21)</f>
        <v>1231.9763</v>
      </c>
      <c r="C22" s="127">
        <f>SUM(C5:C21)</f>
        <v>126.2583</v>
      </c>
      <c r="D22" s="143">
        <f>SUM(D5:D21)</f>
        <v>705.3368</v>
      </c>
      <c r="E22" s="123">
        <f t="shared" si="0"/>
        <v>831.5951</v>
      </c>
      <c r="F22" s="13" t="s">
        <v>11</v>
      </c>
      <c r="G22" s="13" t="s">
        <v>11</v>
      </c>
      <c r="H22" s="94">
        <v>954.2329</v>
      </c>
      <c r="I22" s="117">
        <f t="shared" si="1"/>
        <v>1354.6141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  <col min="11" max="11" width="9.375" customWidth="1"/>
  </cols>
  <sheetData>
    <row r="1" customFormat="1" ht="22.5" customHeight="1" spans="1:9">
      <c r="A1" s="3" t="s">
        <v>106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35</v>
      </c>
      <c r="I3" s="8" t="s">
        <v>36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f>'21年4月'!B5+'21年5月'!B5+'21年6月 '!B5</f>
        <v>10.114</v>
      </c>
      <c r="C5" s="139">
        <f>'21年4月'!C5+'21年5月'!C5+'21年6月 '!C5</f>
        <v>0</v>
      </c>
      <c r="D5" s="139">
        <f>'21年4月'!D5++'21年5月'!D5+'21年6月 '!D5</f>
        <v>4.385</v>
      </c>
      <c r="E5" s="123">
        <f>C5+D5</f>
        <v>4.385</v>
      </c>
      <c r="F5" s="13" t="s">
        <v>11</v>
      </c>
      <c r="G5" s="13" t="s">
        <v>11</v>
      </c>
      <c r="H5" s="94">
        <v>1.085</v>
      </c>
      <c r="I5" s="117">
        <f>H5+B5-E5</f>
        <v>6.814</v>
      </c>
    </row>
    <row r="6" customFormat="1" ht="17.9" customHeight="1" spans="1:9">
      <c r="A6" s="121" t="s">
        <v>93</v>
      </c>
      <c r="B6" s="139">
        <f>'21年4月'!B6+'21年5月'!B6+'21年6月 '!B6</f>
        <v>2.3731</v>
      </c>
      <c r="C6" s="139">
        <f>'21年4月'!C6+'21年5月'!C6+'21年6月 '!C6</f>
        <v>0</v>
      </c>
      <c r="D6" s="139">
        <f>'21年4月'!D6++'21年5月'!D6+'21年6月 '!D6</f>
        <v>5.8896</v>
      </c>
      <c r="E6" s="123">
        <f t="shared" ref="E6:E21" si="0">C6+D6</f>
        <v>5.8896</v>
      </c>
      <c r="F6" s="13" t="s">
        <v>11</v>
      </c>
      <c r="G6" s="13" t="s">
        <v>11</v>
      </c>
      <c r="H6" s="94">
        <v>4.8136</v>
      </c>
      <c r="I6" s="117">
        <f t="shared" ref="I6:I22" si="1">H6+B6-E6</f>
        <v>1.2971</v>
      </c>
    </row>
    <row r="7" customFormat="1" ht="17.9" customHeight="1" spans="1:9">
      <c r="A7" s="121" t="s">
        <v>94</v>
      </c>
      <c r="B7" s="139">
        <f>'21年4月'!B7+'21年5月'!B7+'21年6月 '!B7</f>
        <v>0</v>
      </c>
      <c r="C7" s="139">
        <f>'21年4月'!C7+'21年5月'!C7+'21年6月 '!C7</f>
        <v>0</v>
      </c>
      <c r="D7" s="139">
        <f>'21年4月'!D7++'21年5月'!D7+'21年6月 '!D7</f>
        <v>174.08</v>
      </c>
      <c r="E7" s="123">
        <f t="shared" si="0"/>
        <v>174.08</v>
      </c>
      <c r="F7" s="13" t="s">
        <v>11</v>
      </c>
      <c r="G7" s="13" t="s">
        <v>11</v>
      </c>
      <c r="H7" s="94">
        <v>232.0025</v>
      </c>
      <c r="I7" s="117">
        <f t="shared" si="1"/>
        <v>57.9225</v>
      </c>
    </row>
    <row r="8" customFormat="1" ht="17.9" customHeight="1" spans="1:9">
      <c r="A8" s="121" t="s">
        <v>14</v>
      </c>
      <c r="B8" s="139">
        <f>'21年4月'!B8+'21年5月'!B8+'21年6月 '!B8</f>
        <v>541.6949</v>
      </c>
      <c r="C8" s="139">
        <f>'21年4月'!C8+'21年5月'!C8+'21年6月 '!C8</f>
        <v>42.529</v>
      </c>
      <c r="D8" s="139">
        <f>'21年4月'!D8++'21年5月'!D8+'21年6月 '!D8</f>
        <v>474.3356</v>
      </c>
      <c r="E8" s="123">
        <f t="shared" si="0"/>
        <v>516.8646</v>
      </c>
      <c r="F8" s="13" t="s">
        <v>15</v>
      </c>
      <c r="G8" s="13" t="s">
        <v>16</v>
      </c>
      <c r="H8" s="94">
        <v>117.0669</v>
      </c>
      <c r="I8" s="117">
        <f t="shared" si="1"/>
        <v>141.8972</v>
      </c>
    </row>
    <row r="9" customFormat="1" ht="17.9" customHeight="1" spans="1:9">
      <c r="A9" s="121" t="s">
        <v>95</v>
      </c>
      <c r="B9" s="139">
        <f>'21年4月'!B9+'21年5月'!B9+'21年6月 '!B9</f>
        <v>86.8775</v>
      </c>
      <c r="C9" s="139">
        <f>'21年4月'!C9+'21年5月'!C9+'21年6月 '!C9</f>
        <v>11.405</v>
      </c>
      <c r="D9" s="139">
        <f>'21年4月'!D9++'21年5月'!D9+'21年6月 '!D9</f>
        <v>57.7099</v>
      </c>
      <c r="E9" s="123">
        <f t="shared" si="0"/>
        <v>69.1149</v>
      </c>
      <c r="F9" s="13" t="s">
        <v>11</v>
      </c>
      <c r="G9" s="13" t="s">
        <v>11</v>
      </c>
      <c r="H9" s="94">
        <v>31.8882</v>
      </c>
      <c r="I9" s="117">
        <f t="shared" si="1"/>
        <v>49.6508</v>
      </c>
    </row>
    <row r="10" customFormat="1" ht="17.9" customHeight="1" spans="1:9">
      <c r="A10" s="121" t="s">
        <v>18</v>
      </c>
      <c r="B10" s="139">
        <f>'21年4月'!B10+'21年5月'!B10+'21年6月 '!B10</f>
        <v>10.0366</v>
      </c>
      <c r="C10" s="139">
        <f>'21年4月'!C10+'21年5月'!C10+'21年6月 '!C10</f>
        <v>0</v>
      </c>
      <c r="D10" s="139">
        <f>'21年4月'!D10++'21年5月'!D10+'21年6月 '!D10</f>
        <v>6.6313</v>
      </c>
      <c r="E10" s="123">
        <f t="shared" si="0"/>
        <v>6.6313</v>
      </c>
      <c r="F10" s="13" t="s">
        <v>11</v>
      </c>
      <c r="G10" s="13" t="s">
        <v>11</v>
      </c>
      <c r="H10" s="94">
        <v>1.28399999999998</v>
      </c>
      <c r="I10" s="117">
        <f t="shared" si="1"/>
        <v>4.68929999999998</v>
      </c>
    </row>
    <row r="11" customFormat="1" ht="17.9" customHeight="1" spans="1:9">
      <c r="A11" s="121" t="s">
        <v>96</v>
      </c>
      <c r="B11" s="139">
        <f>'21年4月'!B11+'21年5月'!B11+'21年6月 '!B11</f>
        <v>671.299</v>
      </c>
      <c r="C11" s="139">
        <f>'21年4月'!C11+'21年5月'!C11+'21年6月 '!C11</f>
        <v>48.95</v>
      </c>
      <c r="D11" s="139">
        <f>'21年4月'!D11++'21年5月'!D11+'21年6月 '!D11</f>
        <v>536.177</v>
      </c>
      <c r="E11" s="123">
        <f t="shared" si="0"/>
        <v>585.127</v>
      </c>
      <c r="F11" s="13" t="s">
        <v>20</v>
      </c>
      <c r="G11" s="13" t="s">
        <v>21</v>
      </c>
      <c r="H11" s="94">
        <v>147.66</v>
      </c>
      <c r="I11" s="117">
        <f t="shared" si="1"/>
        <v>233.832</v>
      </c>
    </row>
    <row r="12" customFormat="1" ht="17.9" customHeight="1" spans="1:9">
      <c r="A12" s="121" t="s">
        <v>22</v>
      </c>
      <c r="B12" s="139">
        <f>'21年4月'!B12+'21年5月'!B12+'21年6月 '!B12</f>
        <v>782.1011</v>
      </c>
      <c r="C12" s="139">
        <f>'21年4月'!C12+'21年5月'!C12+'21年6月 '!C12</f>
        <v>62.6455</v>
      </c>
      <c r="D12" s="139">
        <f>'21年4月'!D12++'21年5月'!D12+'21年6月 '!D12</f>
        <v>592.204</v>
      </c>
      <c r="E12" s="123">
        <f t="shared" si="0"/>
        <v>654.8495</v>
      </c>
      <c r="F12" s="13" t="s">
        <v>15</v>
      </c>
      <c r="G12" s="13" t="s">
        <v>16</v>
      </c>
      <c r="H12" s="94">
        <v>115.35</v>
      </c>
      <c r="I12" s="117">
        <f t="shared" si="1"/>
        <v>242.6016</v>
      </c>
    </row>
    <row r="13" customFormat="1" ht="17.9" customHeight="1" spans="1:9">
      <c r="A13" s="121" t="s">
        <v>23</v>
      </c>
      <c r="B13" s="139">
        <f>'21年4月'!B13+'21年5月'!B13+'21年6月 '!B13</f>
        <v>284.3127</v>
      </c>
      <c r="C13" s="139">
        <f>'21年4月'!C13+'21年5月'!C13+'21年6月 '!C13</f>
        <v>22.342</v>
      </c>
      <c r="D13" s="139">
        <f>'21年4月'!D13++'21年5月'!D13+'21年6月 '!D13</f>
        <v>201.23</v>
      </c>
      <c r="E13" s="123">
        <f t="shared" si="0"/>
        <v>223.572</v>
      </c>
      <c r="F13" s="13" t="s">
        <v>11</v>
      </c>
      <c r="G13" s="13" t="s">
        <v>11</v>
      </c>
      <c r="H13" s="94">
        <v>10.6422</v>
      </c>
      <c r="I13" s="117">
        <f t="shared" si="1"/>
        <v>71.3829</v>
      </c>
    </row>
    <row r="14" customFormat="1" ht="17.9" customHeight="1" spans="1:9">
      <c r="A14" s="121" t="s">
        <v>68</v>
      </c>
      <c r="B14" s="139">
        <f>'21年4月'!B14+'21年5月'!B14+'21年6月 '!B14</f>
        <v>2.54</v>
      </c>
      <c r="C14" s="139">
        <f>'21年4月'!C14+'21年5月'!C14+'21年6月 '!C14</f>
        <v>0</v>
      </c>
      <c r="D14" s="139">
        <f>'21年4月'!D14++'21年5月'!D14+'21年6月 '!D14</f>
        <v>0</v>
      </c>
      <c r="E14" s="123">
        <f t="shared" si="0"/>
        <v>0</v>
      </c>
      <c r="F14" s="13" t="s">
        <v>11</v>
      </c>
      <c r="G14" s="13" t="s">
        <v>11</v>
      </c>
      <c r="H14" s="94">
        <v>0</v>
      </c>
      <c r="I14" s="117">
        <f t="shared" si="1"/>
        <v>2.54</v>
      </c>
    </row>
    <row r="15" customFormat="1" ht="17.9" customHeight="1" spans="1:9">
      <c r="A15" s="121" t="s">
        <v>70</v>
      </c>
      <c r="B15" s="139">
        <f>'21年4月'!B15+'21年5月'!B15+'21年6月 '!B15</f>
        <v>33.466</v>
      </c>
      <c r="C15" s="139">
        <f>'21年4月'!C15+'21年5月'!C15+'21年6月 '!C15</f>
        <v>0</v>
      </c>
      <c r="D15" s="139">
        <f>'21年4月'!D15++'21年5月'!D15+'21年6月 '!D15</f>
        <v>15.075</v>
      </c>
      <c r="E15" s="123">
        <f t="shared" si="0"/>
        <v>15.075</v>
      </c>
      <c r="F15" s="13" t="s">
        <v>11</v>
      </c>
      <c r="G15" s="13" t="s">
        <v>11</v>
      </c>
      <c r="H15" s="94">
        <v>2.328</v>
      </c>
      <c r="I15" s="117">
        <f t="shared" si="1"/>
        <v>20.719</v>
      </c>
    </row>
    <row r="16" customFormat="1" ht="17.9" customHeight="1" spans="1:9">
      <c r="A16" s="121" t="s">
        <v>24</v>
      </c>
      <c r="B16" s="139">
        <f>'21年4月'!B16+'21年5月'!B16+'21年6月 '!B16</f>
        <v>0</v>
      </c>
      <c r="C16" s="139">
        <f>'21年4月'!C16+'21年5月'!C16+'21年6月 '!C16</f>
        <v>0</v>
      </c>
      <c r="D16" s="139">
        <f>'21年4月'!D16++'21年5月'!D16+'21年6月 '!D16</f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f>'21年4月'!B17+'21年5月'!B17+'21年6月 '!B17</f>
        <v>14.7788</v>
      </c>
      <c r="C17" s="139">
        <f>'21年4月'!C17+'21年5月'!C17+'21年6月 '!C17</f>
        <v>0</v>
      </c>
      <c r="D17" s="139">
        <f>'21年4月'!D17++'21年5月'!D17+'21年6月 '!D17</f>
        <v>14.7788</v>
      </c>
      <c r="E17" s="123">
        <f t="shared" si="0"/>
        <v>14.7788</v>
      </c>
      <c r="F17" s="13" t="s">
        <v>11</v>
      </c>
      <c r="G17" s="13" t="s">
        <v>11</v>
      </c>
      <c r="H17" s="94">
        <v>1.44</v>
      </c>
      <c r="I17" s="117">
        <f t="shared" si="1"/>
        <v>1.44</v>
      </c>
    </row>
    <row r="18" customFormat="1" ht="17.9" customHeight="1" spans="1:9">
      <c r="A18" s="121" t="s">
        <v>26</v>
      </c>
      <c r="B18" s="139">
        <f>'21年4月'!B18+'21年5月'!B18+'21年6月 '!B18</f>
        <v>0</v>
      </c>
      <c r="C18" s="139">
        <f>'21年4月'!C18+'21年5月'!C18+'21年6月 '!C18</f>
        <v>0</v>
      </c>
      <c r="D18" s="139">
        <f>'21年4月'!D18++'21年5月'!D18+'21年6月 '!D18</f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f>'21年4月'!B19+'21年5月'!B19+'21年6月 '!B19</f>
        <v>221.533</v>
      </c>
      <c r="C19" s="139">
        <f>'21年4月'!C19+'21年5月'!C19+'21年6月 '!C19</f>
        <v>20.76</v>
      </c>
      <c r="D19" s="139">
        <f>'21年4月'!D19++'21年5月'!D19+'21年6月 '!D19</f>
        <v>128.19</v>
      </c>
      <c r="E19" s="123">
        <f t="shared" si="0"/>
        <v>148.95</v>
      </c>
      <c r="F19" s="13" t="s">
        <v>11</v>
      </c>
      <c r="G19" s="13" t="s">
        <v>11</v>
      </c>
      <c r="H19" s="94">
        <v>48.82</v>
      </c>
      <c r="I19" s="117">
        <f t="shared" si="1"/>
        <v>121.403</v>
      </c>
    </row>
    <row r="20" customFormat="1" ht="17.9" customHeight="1" spans="1:9">
      <c r="A20" s="121" t="s">
        <v>97</v>
      </c>
      <c r="B20" s="139">
        <f>'21年4月'!B20+'21年5月'!B20+'21年6月 '!B20</f>
        <v>1057.6165</v>
      </c>
      <c r="C20" s="139">
        <f>'21年4月'!C20+'21年5月'!C20+'21年6月 '!C20</f>
        <v>68.6064</v>
      </c>
      <c r="D20" s="139">
        <f>'21年4月'!D20++'21年5月'!D20+'21年6月 '!D20</f>
        <v>749.9472</v>
      </c>
      <c r="E20" s="123">
        <f t="shared" si="0"/>
        <v>818.5536</v>
      </c>
      <c r="F20" s="13" t="s">
        <v>29</v>
      </c>
      <c r="G20" s="13" t="s">
        <v>16</v>
      </c>
      <c r="H20" s="94">
        <v>159.3618</v>
      </c>
      <c r="I20" s="117">
        <f t="shared" si="1"/>
        <v>398.4247</v>
      </c>
    </row>
    <row r="21" customFormat="1" ht="17.9" customHeight="1" spans="1:9">
      <c r="A21" s="121" t="s">
        <v>30</v>
      </c>
      <c r="B21" s="139">
        <f>'21年4月'!B21+'21年5月'!B21+'21年6月 '!B21</f>
        <v>0</v>
      </c>
      <c r="C21" s="139">
        <f>'21年4月'!C21+'21年5月'!C21+'21年6月 '!C21</f>
        <v>0</v>
      </c>
      <c r="D21" s="139">
        <f>'21年4月'!D21++'21年5月'!D21+'21年6月 '!D21</f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3">
        <f>SUM(B5:B21)</f>
        <v>3718.7432</v>
      </c>
      <c r="C22" s="139">
        <f>SUM(C5:C21)</f>
        <v>277.2379</v>
      </c>
      <c r="D22" s="139">
        <f>SUM(D5:D21)</f>
        <v>2960.6334</v>
      </c>
      <c r="E22" s="139">
        <f>SUM(E5:E21)</f>
        <v>3237.8713</v>
      </c>
      <c r="F22" s="13" t="s">
        <v>11</v>
      </c>
      <c r="G22" s="13" t="s">
        <v>11</v>
      </c>
      <c r="H22" s="94">
        <v>873.7422</v>
      </c>
      <c r="I22" s="117">
        <f t="shared" si="1"/>
        <v>1354.6141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  <col min="11" max="11" width="9.375" customWidth="1"/>
  </cols>
  <sheetData>
    <row r="1" customFormat="1" ht="22.5" customHeight="1" spans="1:9">
      <c r="A1" s="3" t="s">
        <v>107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88</v>
      </c>
      <c r="I3" s="8" t="s">
        <v>108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f>'21年一季度'!B5+'2021年二季度'!B5</f>
        <v>11.3761</v>
      </c>
      <c r="C5" s="139">
        <f>'21年一季度'!C5+'2021年二季度'!C5</f>
        <v>0.4507</v>
      </c>
      <c r="D5" s="139">
        <f>'21年一季度'!D5+'2021年二季度'!D5</f>
        <v>16.6758</v>
      </c>
      <c r="E5" s="123">
        <f t="shared" ref="E5:E21" si="0">C5+D5</f>
        <v>17.1265</v>
      </c>
      <c r="F5" s="13" t="s">
        <v>11</v>
      </c>
      <c r="G5" s="13" t="s">
        <v>11</v>
      </c>
      <c r="H5" s="94">
        <v>12.5644</v>
      </c>
      <c r="I5" s="117">
        <f t="shared" ref="I5:I22" si="1">H5+B5-E5</f>
        <v>6.814</v>
      </c>
    </row>
    <row r="6" customFormat="1" ht="17.9" customHeight="1" spans="1:9">
      <c r="A6" s="121" t="s">
        <v>93</v>
      </c>
      <c r="B6" s="139">
        <f>'21年一季度'!B6+'2021年二季度'!B6</f>
        <v>11.8867</v>
      </c>
      <c r="C6" s="139">
        <f>'21年一季度'!C6+'2021年二季度'!C6</f>
        <v>0</v>
      </c>
      <c r="D6" s="139">
        <f>'21年一季度'!D6+'2021年二季度'!D6</f>
        <v>11.2719</v>
      </c>
      <c r="E6" s="123">
        <f t="shared" si="0"/>
        <v>11.2719</v>
      </c>
      <c r="F6" s="13" t="s">
        <v>11</v>
      </c>
      <c r="G6" s="13" t="s">
        <v>11</v>
      </c>
      <c r="H6" s="94">
        <v>0.682300000000002</v>
      </c>
      <c r="I6" s="117">
        <f t="shared" si="1"/>
        <v>1.2971</v>
      </c>
    </row>
    <row r="7" customFormat="1" ht="17.9" customHeight="1" spans="1:9">
      <c r="A7" s="121" t="s">
        <v>94</v>
      </c>
      <c r="B7" s="139">
        <f>'21年一季度'!B7+'2021年二季度'!B7</f>
        <v>417.18</v>
      </c>
      <c r="C7" s="139">
        <f>'21年一季度'!C7+'2021年二季度'!C7</f>
        <v>5</v>
      </c>
      <c r="D7" s="139">
        <f>'21年一季度'!D7+'2021年二季度'!D7</f>
        <v>740.62</v>
      </c>
      <c r="E7" s="123">
        <f t="shared" si="0"/>
        <v>745.62</v>
      </c>
      <c r="F7" s="13" t="s">
        <v>11</v>
      </c>
      <c r="G7" s="13" t="s">
        <v>11</v>
      </c>
      <c r="H7" s="94">
        <v>386.3625</v>
      </c>
      <c r="I7" s="117">
        <f t="shared" si="1"/>
        <v>57.9225</v>
      </c>
    </row>
    <row r="8" customFormat="1" ht="17.9" customHeight="1" spans="1:9">
      <c r="A8" s="121" t="s">
        <v>14</v>
      </c>
      <c r="B8" s="139">
        <f>'21年一季度'!B8+'2021年二季度'!B8</f>
        <v>854.6501</v>
      </c>
      <c r="C8" s="139">
        <f>'21年一季度'!C8+'2021年二季度'!C8</f>
        <v>49.8143</v>
      </c>
      <c r="D8" s="139">
        <f>'21年一季度'!D8+'2021年二季度'!D8</f>
        <v>727.2148</v>
      </c>
      <c r="E8" s="123">
        <f t="shared" si="0"/>
        <v>777.0291</v>
      </c>
      <c r="F8" s="13" t="s">
        <v>15</v>
      </c>
      <c r="G8" s="13" t="s">
        <v>16</v>
      </c>
      <c r="H8" s="94">
        <v>64.2762</v>
      </c>
      <c r="I8" s="117">
        <f t="shared" si="1"/>
        <v>141.8972</v>
      </c>
    </row>
    <row r="9" customFormat="1" ht="17.9" customHeight="1" spans="1:9">
      <c r="A9" s="121" t="s">
        <v>95</v>
      </c>
      <c r="B9" s="139">
        <f>'21年一季度'!B9+'2021年二季度'!B9</f>
        <v>173.9501</v>
      </c>
      <c r="C9" s="139">
        <f>'21年一季度'!C9+'2021年二季度'!C9</f>
        <v>24.763</v>
      </c>
      <c r="D9" s="139">
        <f>'21年一季度'!D9+'2021年二季度'!D9</f>
        <v>167.5614</v>
      </c>
      <c r="E9" s="123">
        <f t="shared" si="0"/>
        <v>192.3244</v>
      </c>
      <c r="F9" s="13" t="s">
        <v>11</v>
      </c>
      <c r="G9" s="13" t="s">
        <v>11</v>
      </c>
      <c r="H9" s="94">
        <v>68.0251</v>
      </c>
      <c r="I9" s="117">
        <f t="shared" si="1"/>
        <v>49.6507999999999</v>
      </c>
    </row>
    <row r="10" customFormat="1" ht="17.9" customHeight="1" spans="1:9">
      <c r="A10" s="121" t="s">
        <v>18</v>
      </c>
      <c r="B10" s="139">
        <f>'21年一季度'!B10+'2021年二季度'!B10</f>
        <v>15.1404</v>
      </c>
      <c r="C10" s="139">
        <f>'21年一季度'!C10+'2021年二季度'!C10</f>
        <v>0.487</v>
      </c>
      <c r="D10" s="139">
        <f>'21年一季度'!D10+'2021年二季度'!D10</f>
        <v>13.0161</v>
      </c>
      <c r="E10" s="123">
        <f t="shared" si="0"/>
        <v>13.5031</v>
      </c>
      <c r="F10" s="13" t="s">
        <v>11</v>
      </c>
      <c r="G10" s="13" t="s">
        <v>11</v>
      </c>
      <c r="H10" s="94">
        <v>3.05199999999998</v>
      </c>
      <c r="I10" s="117">
        <f t="shared" si="1"/>
        <v>4.68929999999998</v>
      </c>
    </row>
    <row r="11" customFormat="1" ht="17.9" customHeight="1" spans="1:9">
      <c r="A11" s="121" t="s">
        <v>96</v>
      </c>
      <c r="B11" s="139">
        <f>'21年一季度'!B11+'2021年二季度'!B11</f>
        <v>993.951</v>
      </c>
      <c r="C11" s="139">
        <f>'21年一季度'!C11+'2021年二季度'!C11</f>
        <v>105.42</v>
      </c>
      <c r="D11" s="139">
        <f>'21年一季度'!D11+'2021年二季度'!D11</f>
        <v>1339.185</v>
      </c>
      <c r="E11" s="123">
        <f t="shared" si="0"/>
        <v>1444.605</v>
      </c>
      <c r="F11" s="13" t="s">
        <v>20</v>
      </c>
      <c r="G11" s="13" t="s">
        <v>21</v>
      </c>
      <c r="H11" s="94">
        <v>684.486</v>
      </c>
      <c r="I11" s="117">
        <f t="shared" si="1"/>
        <v>233.832</v>
      </c>
    </row>
    <row r="12" customFormat="1" ht="17.9" customHeight="1" spans="1:9">
      <c r="A12" s="121" t="s">
        <v>22</v>
      </c>
      <c r="B12" s="139">
        <f>'21年一季度'!B12+'2021年二季度'!B12</f>
        <v>1077.4495</v>
      </c>
      <c r="C12" s="139">
        <f>'21年一季度'!C12+'2021年二季度'!C12</f>
        <v>81.4816</v>
      </c>
      <c r="D12" s="139">
        <f>'21年一季度'!D12+'2021年二季度'!D12</f>
        <v>960.1266</v>
      </c>
      <c r="E12" s="123">
        <f t="shared" si="0"/>
        <v>1041.6082</v>
      </c>
      <c r="F12" s="13" t="s">
        <v>15</v>
      </c>
      <c r="G12" s="13" t="s">
        <v>16</v>
      </c>
      <c r="H12" s="94">
        <v>206.7603</v>
      </c>
      <c r="I12" s="117">
        <f t="shared" si="1"/>
        <v>242.6016</v>
      </c>
    </row>
    <row r="13" customFormat="1" ht="17.9" customHeight="1" spans="1:9">
      <c r="A13" s="121" t="s">
        <v>23</v>
      </c>
      <c r="B13" s="139">
        <f>'21年一季度'!B13+'2021年二季度'!B13</f>
        <v>383.9995</v>
      </c>
      <c r="C13" s="139">
        <f>'21年一季度'!C13+'2021年二季度'!C13</f>
        <v>54.6065</v>
      </c>
      <c r="D13" s="139">
        <f>'21年一季度'!D13+'2021年二季度'!D13</f>
        <v>332.583</v>
      </c>
      <c r="E13" s="123">
        <f t="shared" si="0"/>
        <v>387.1895</v>
      </c>
      <c r="F13" s="13" t="s">
        <v>11</v>
      </c>
      <c r="G13" s="13" t="s">
        <v>11</v>
      </c>
      <c r="H13" s="94">
        <v>74.5729</v>
      </c>
      <c r="I13" s="117">
        <f t="shared" si="1"/>
        <v>71.3829</v>
      </c>
    </row>
    <row r="14" customFormat="1" ht="17.9" customHeight="1" spans="1:9">
      <c r="A14" s="121" t="s">
        <v>68</v>
      </c>
      <c r="B14" s="139">
        <f>'21年一季度'!B14+'2021年二季度'!B14</f>
        <v>2.54</v>
      </c>
      <c r="C14" s="139">
        <f>'21年一季度'!C14+'2021年二季度'!C14</f>
        <v>0</v>
      </c>
      <c r="D14" s="139">
        <f>'21年一季度'!D14+'2021年二季度'!D14</f>
        <v>0.42</v>
      </c>
      <c r="E14" s="123">
        <f t="shared" si="0"/>
        <v>0.42</v>
      </c>
      <c r="F14" s="13" t="s">
        <v>11</v>
      </c>
      <c r="G14" s="13" t="s">
        <v>11</v>
      </c>
      <c r="H14" s="94">
        <v>0.42</v>
      </c>
      <c r="I14" s="117">
        <f t="shared" si="1"/>
        <v>2.54</v>
      </c>
    </row>
    <row r="15" customFormat="1" ht="17.9" customHeight="1" spans="1:9">
      <c r="A15" s="121" t="s">
        <v>70</v>
      </c>
      <c r="B15" s="139">
        <f>'21年一季度'!B15+'2021年二季度'!B15</f>
        <v>39.798</v>
      </c>
      <c r="C15" s="139">
        <f>'21年一季度'!C15+'2021年二季度'!C15</f>
        <v>0</v>
      </c>
      <c r="D15" s="139">
        <f>'21年一季度'!D15+'2021年二季度'!D15</f>
        <v>33.387</v>
      </c>
      <c r="E15" s="123">
        <f t="shared" si="0"/>
        <v>33.387</v>
      </c>
      <c r="F15" s="13" t="s">
        <v>11</v>
      </c>
      <c r="G15" s="13" t="s">
        <v>11</v>
      </c>
      <c r="H15" s="94">
        <v>14.308</v>
      </c>
      <c r="I15" s="117">
        <f t="shared" si="1"/>
        <v>20.719</v>
      </c>
    </row>
    <row r="16" customFormat="1" ht="17.9" customHeight="1" spans="1:9">
      <c r="A16" s="121" t="s">
        <v>24</v>
      </c>
      <c r="B16" s="139">
        <f>'21年一季度'!B16+'2021年二季度'!B16</f>
        <v>0</v>
      </c>
      <c r="C16" s="139">
        <f>'21年一季度'!C16+'2021年二季度'!C16</f>
        <v>0</v>
      </c>
      <c r="D16" s="139">
        <f>'21年一季度'!D16+'2021年二季度'!D16</f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f>'21年一季度'!B17+'2021年二季度'!B17</f>
        <v>14.7788</v>
      </c>
      <c r="C17" s="139">
        <f>'21年一季度'!C17+'2021年二季度'!C17</f>
        <v>0</v>
      </c>
      <c r="D17" s="139">
        <f>'21年一季度'!D17+'2021年二季度'!D17</f>
        <v>26.8046</v>
      </c>
      <c r="E17" s="123">
        <f t="shared" si="0"/>
        <v>26.8046</v>
      </c>
      <c r="F17" s="13" t="s">
        <v>11</v>
      </c>
      <c r="G17" s="13" t="s">
        <v>11</v>
      </c>
      <c r="H17" s="94">
        <v>13.4658</v>
      </c>
      <c r="I17" s="117">
        <f t="shared" si="1"/>
        <v>1.44</v>
      </c>
    </row>
    <row r="18" customFormat="1" ht="17.9" customHeight="1" spans="1:9">
      <c r="A18" s="121" t="s">
        <v>26</v>
      </c>
      <c r="B18" s="139">
        <f>'21年一季度'!B18+'2021年二季度'!B18</f>
        <v>0</v>
      </c>
      <c r="C18" s="139">
        <f>'21年一季度'!C18+'2021年二季度'!C18</f>
        <v>0</v>
      </c>
      <c r="D18" s="139">
        <f>'21年一季度'!D18+'2021年二季度'!D18</f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f>'21年一季度'!B19+'2021年二季度'!B19</f>
        <v>260.213</v>
      </c>
      <c r="C19" s="139">
        <f>'21年一季度'!C19+'2021年二季度'!C19</f>
        <v>25.86</v>
      </c>
      <c r="D19" s="139">
        <f>'21年一季度'!D19+'2021年二季度'!D19</f>
        <v>216.262</v>
      </c>
      <c r="E19" s="123">
        <f t="shared" si="0"/>
        <v>242.122</v>
      </c>
      <c r="F19" s="13" t="s">
        <v>11</v>
      </c>
      <c r="G19" s="13" t="s">
        <v>11</v>
      </c>
      <c r="H19" s="94">
        <v>103.312</v>
      </c>
      <c r="I19" s="117">
        <f t="shared" si="1"/>
        <v>121.403</v>
      </c>
    </row>
    <row r="20" customFormat="1" ht="17.9" customHeight="1" spans="1:9">
      <c r="A20" s="121" t="s">
        <v>97</v>
      </c>
      <c r="B20" s="139">
        <f>'21年一季度'!B20+'2021年二季度'!B20</f>
        <v>3663.62</v>
      </c>
      <c r="C20" s="139">
        <f>'21年一季度'!C20+'2021年二季度'!C20</f>
        <v>509.7015</v>
      </c>
      <c r="D20" s="139">
        <f>'21年一季度'!D20+'2021年二季度'!D20</f>
        <v>3033.5284</v>
      </c>
      <c r="E20" s="123">
        <f t="shared" si="0"/>
        <v>3543.2299</v>
      </c>
      <c r="F20" s="13" t="s">
        <v>29</v>
      </c>
      <c r="G20" s="13" t="s">
        <v>16</v>
      </c>
      <c r="H20" s="94">
        <v>278.0346</v>
      </c>
      <c r="I20" s="117">
        <f t="shared" si="1"/>
        <v>398.4247</v>
      </c>
    </row>
    <row r="21" customFormat="1" ht="17.9" customHeight="1" spans="1:9">
      <c r="A21" s="121" t="s">
        <v>30</v>
      </c>
      <c r="B21" s="139">
        <f>'21年一季度'!B21+'2021年二季度'!B21</f>
        <v>0</v>
      </c>
      <c r="C21" s="139">
        <f>'21年一季度'!C21+'2021年二季度'!C21</f>
        <v>0</v>
      </c>
      <c r="D21" s="139">
        <f>'21年一季度'!D21+'2021年二季度'!D21</f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3">
        <f>SUM(B5:B21)</f>
        <v>7920.5332</v>
      </c>
      <c r="C22" s="139">
        <f>SUM(C5:C21)</f>
        <v>857.5846</v>
      </c>
      <c r="D22" s="139">
        <f>SUM(D5:D21)</f>
        <v>7618.6566</v>
      </c>
      <c r="E22" s="139">
        <f>SUM(E5:E21)</f>
        <v>8476.2412</v>
      </c>
      <c r="F22" s="13" t="s">
        <v>11</v>
      </c>
      <c r="G22" s="13" t="s">
        <v>11</v>
      </c>
      <c r="H22" s="94">
        <v>1910.3221</v>
      </c>
      <c r="I22" s="117">
        <f t="shared" si="1"/>
        <v>1354.6141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109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18.14</v>
      </c>
      <c r="C5" s="109">
        <v>0</v>
      </c>
      <c r="D5" s="109">
        <v>18.14</v>
      </c>
      <c r="E5" s="123">
        <f>C5+D5</f>
        <v>18.14</v>
      </c>
      <c r="F5" s="13" t="s">
        <v>11</v>
      </c>
      <c r="G5" s="13" t="s">
        <v>11</v>
      </c>
      <c r="H5" s="94">
        <v>6.814</v>
      </c>
      <c r="I5" s="117">
        <f t="shared" ref="I5:I22" si="0">H5+B5-E5</f>
        <v>6.814</v>
      </c>
    </row>
    <row r="6" customFormat="1" ht="17.9" customHeight="1" spans="1:9">
      <c r="A6" s="121" t="s">
        <v>93</v>
      </c>
      <c r="B6" s="139">
        <v>0</v>
      </c>
      <c r="C6" s="109">
        <v>0.1</v>
      </c>
      <c r="D6" s="109">
        <v>1.1721</v>
      </c>
      <c r="E6" s="123">
        <f t="shared" ref="E6:E22" si="1">C6+D6</f>
        <v>1.2721</v>
      </c>
      <c r="F6" s="13" t="s">
        <v>11</v>
      </c>
      <c r="G6" s="13" t="s">
        <v>11</v>
      </c>
      <c r="H6" s="94">
        <v>1.2971</v>
      </c>
      <c r="I6" s="117">
        <f t="shared" si="0"/>
        <v>0.0249999999999999</v>
      </c>
    </row>
    <row r="7" customFormat="1" ht="17.9" customHeight="1" spans="1:9">
      <c r="A7" s="121" t="s">
        <v>94</v>
      </c>
      <c r="B7" s="144">
        <v>49.175</v>
      </c>
      <c r="C7" s="109">
        <v>1.0494</v>
      </c>
      <c r="D7" s="109">
        <v>97.2881</v>
      </c>
      <c r="E7" s="123">
        <f t="shared" si="1"/>
        <v>98.3375</v>
      </c>
      <c r="F7" s="13" t="s">
        <v>11</v>
      </c>
      <c r="G7" s="13" t="s">
        <v>11</v>
      </c>
      <c r="H7" s="94">
        <v>57.9224999999999</v>
      </c>
      <c r="I7" s="117">
        <f t="shared" si="0"/>
        <v>8.75999999999989</v>
      </c>
    </row>
    <row r="8" customFormat="1" ht="17.9" customHeight="1" spans="1:9">
      <c r="A8" s="121" t="s">
        <v>14</v>
      </c>
      <c r="B8" s="145">
        <v>99.4271</v>
      </c>
      <c r="C8" s="109">
        <v>26.948</v>
      </c>
      <c r="D8" s="109">
        <v>128.0097</v>
      </c>
      <c r="E8" s="123">
        <f t="shared" si="1"/>
        <v>154.9577</v>
      </c>
      <c r="F8" s="13" t="s">
        <v>15</v>
      </c>
      <c r="G8" s="13" t="s">
        <v>16</v>
      </c>
      <c r="H8" s="94">
        <v>141.8972</v>
      </c>
      <c r="I8" s="117">
        <f t="shared" si="0"/>
        <v>86.3666</v>
      </c>
    </row>
    <row r="9" customFormat="1" ht="17.9" customHeight="1" spans="1:9">
      <c r="A9" s="121" t="s">
        <v>95</v>
      </c>
      <c r="B9" s="146">
        <v>59.6539</v>
      </c>
      <c r="C9" s="109">
        <v>6.9615</v>
      </c>
      <c r="D9" s="109">
        <v>64.7741</v>
      </c>
      <c r="E9" s="123">
        <f t="shared" si="1"/>
        <v>71.7356</v>
      </c>
      <c r="F9" s="13" t="s">
        <v>11</v>
      </c>
      <c r="G9" s="13" t="s">
        <v>11</v>
      </c>
      <c r="H9" s="94">
        <v>49.6508</v>
      </c>
      <c r="I9" s="117">
        <f t="shared" si="0"/>
        <v>37.5691</v>
      </c>
    </row>
    <row r="10" s="118" customFormat="1" ht="17.9" customHeight="1" spans="1:9">
      <c r="A10" s="121" t="s">
        <v>18</v>
      </c>
      <c r="B10" s="139">
        <v>3.711</v>
      </c>
      <c r="C10" s="109">
        <v>0</v>
      </c>
      <c r="D10" s="109">
        <v>0.091</v>
      </c>
      <c r="E10" s="123">
        <f t="shared" si="1"/>
        <v>0.091</v>
      </c>
      <c r="F10" s="47" t="s">
        <v>11</v>
      </c>
      <c r="G10" s="47" t="s">
        <v>11</v>
      </c>
      <c r="H10" s="109">
        <v>4.6893</v>
      </c>
      <c r="I10" s="117">
        <f t="shared" si="0"/>
        <v>8.3093</v>
      </c>
    </row>
    <row r="11" customFormat="1" ht="17.9" customHeight="1" spans="1:9">
      <c r="A11" s="121" t="s">
        <v>96</v>
      </c>
      <c r="B11" s="139">
        <v>283.779</v>
      </c>
      <c r="C11" s="109">
        <v>8.06</v>
      </c>
      <c r="D11" s="109">
        <v>191.701</v>
      </c>
      <c r="E11" s="123">
        <f t="shared" si="1"/>
        <v>199.761</v>
      </c>
      <c r="F11" s="13" t="s">
        <v>20</v>
      </c>
      <c r="G11" s="13" t="s">
        <v>21</v>
      </c>
      <c r="H11" s="94">
        <v>233.832</v>
      </c>
      <c r="I11" s="117">
        <f t="shared" si="0"/>
        <v>317.85</v>
      </c>
    </row>
    <row r="12" customFormat="1" ht="17.9" customHeight="1" spans="1:9">
      <c r="A12" s="121" t="s">
        <v>22</v>
      </c>
      <c r="B12" s="139">
        <v>277.1982</v>
      </c>
      <c r="C12" s="109">
        <v>83.563</v>
      </c>
      <c r="D12" s="109">
        <v>256.2471</v>
      </c>
      <c r="E12" s="123">
        <f t="shared" si="1"/>
        <v>339.8101</v>
      </c>
      <c r="F12" s="13" t="s">
        <v>15</v>
      </c>
      <c r="G12" s="13" t="s">
        <v>16</v>
      </c>
      <c r="H12" s="94">
        <v>242.6016</v>
      </c>
      <c r="I12" s="117">
        <f t="shared" si="0"/>
        <v>179.9897</v>
      </c>
    </row>
    <row r="13" customFormat="1" ht="17.9" customHeight="1" spans="1:9">
      <c r="A13" s="121" t="s">
        <v>23</v>
      </c>
      <c r="B13" s="139">
        <v>87.2035</v>
      </c>
      <c r="C13" s="109">
        <v>30.4187</v>
      </c>
      <c r="D13" s="109">
        <v>91.9737</v>
      </c>
      <c r="E13" s="123">
        <f t="shared" si="1"/>
        <v>122.3924</v>
      </c>
      <c r="F13" s="13" t="s">
        <v>11</v>
      </c>
      <c r="G13" s="13" t="s">
        <v>11</v>
      </c>
      <c r="H13" s="94">
        <v>71.3829</v>
      </c>
      <c r="I13" s="117">
        <f t="shared" si="0"/>
        <v>36.194</v>
      </c>
    </row>
    <row r="14" customFormat="1" ht="17.9" customHeight="1" spans="1:9">
      <c r="A14" s="121" t="s">
        <v>68</v>
      </c>
      <c r="B14" s="139">
        <v>2.1785</v>
      </c>
      <c r="C14" s="109">
        <v>0</v>
      </c>
      <c r="D14" s="109">
        <v>0</v>
      </c>
      <c r="E14" s="123">
        <f t="shared" si="1"/>
        <v>0</v>
      </c>
      <c r="F14" s="13" t="s">
        <v>11</v>
      </c>
      <c r="G14" s="13" t="s">
        <v>11</v>
      </c>
      <c r="H14" s="94">
        <v>2.54</v>
      </c>
      <c r="I14" s="117">
        <f t="shared" si="0"/>
        <v>4.7185</v>
      </c>
    </row>
    <row r="15" customFormat="1" ht="17.9" customHeight="1" spans="1:9">
      <c r="A15" s="121" t="s">
        <v>70</v>
      </c>
      <c r="B15" s="139">
        <v>22.137</v>
      </c>
      <c r="C15" s="109">
        <v>0</v>
      </c>
      <c r="D15" s="109">
        <v>24.198</v>
      </c>
      <c r="E15" s="123">
        <f t="shared" si="1"/>
        <v>24.198</v>
      </c>
      <c r="F15" s="13" t="s">
        <v>11</v>
      </c>
      <c r="G15" s="13" t="s">
        <v>11</v>
      </c>
      <c r="H15" s="94">
        <v>20.719</v>
      </c>
      <c r="I15" s="117">
        <f t="shared" si="0"/>
        <v>18.658</v>
      </c>
    </row>
    <row r="16" customFormat="1" ht="17.9" customHeight="1" spans="1:9">
      <c r="A16" s="121" t="s">
        <v>24</v>
      </c>
      <c r="B16" s="139">
        <v>0</v>
      </c>
      <c r="C16" s="109">
        <v>0</v>
      </c>
      <c r="D16" s="109">
        <v>0</v>
      </c>
      <c r="E16" s="123">
        <f t="shared" si="1"/>
        <v>0</v>
      </c>
      <c r="F16" s="13" t="s">
        <v>11</v>
      </c>
      <c r="G16" s="13" t="s">
        <v>11</v>
      </c>
      <c r="H16" s="94">
        <v>0</v>
      </c>
      <c r="I16" s="117">
        <f t="shared" si="0"/>
        <v>0</v>
      </c>
    </row>
    <row r="17" customFormat="1" ht="17.9" customHeight="1" spans="1:9">
      <c r="A17" s="121" t="s">
        <v>25</v>
      </c>
      <c r="B17" s="139">
        <v>0</v>
      </c>
      <c r="C17" s="109">
        <v>0</v>
      </c>
      <c r="D17" s="109">
        <v>1.44</v>
      </c>
      <c r="E17" s="123">
        <f t="shared" si="1"/>
        <v>1.44</v>
      </c>
      <c r="F17" s="13" t="s">
        <v>11</v>
      </c>
      <c r="G17" s="13" t="s">
        <v>11</v>
      </c>
      <c r="H17" s="94">
        <v>1.44</v>
      </c>
      <c r="I17" s="117">
        <f t="shared" si="0"/>
        <v>0</v>
      </c>
    </row>
    <row r="18" customFormat="1" ht="17.9" customHeight="1" spans="1:9">
      <c r="A18" s="121" t="s">
        <v>26</v>
      </c>
      <c r="B18" s="139">
        <v>0</v>
      </c>
      <c r="C18" s="109">
        <v>0</v>
      </c>
      <c r="D18" s="109">
        <v>0</v>
      </c>
      <c r="E18" s="123">
        <f t="shared" si="1"/>
        <v>0</v>
      </c>
      <c r="F18" s="13" t="s">
        <v>11</v>
      </c>
      <c r="G18" s="13" t="s">
        <v>11</v>
      </c>
      <c r="H18" s="94">
        <v>0</v>
      </c>
      <c r="I18" s="117">
        <f t="shared" si="0"/>
        <v>0</v>
      </c>
    </row>
    <row r="19" customFormat="1" ht="17.9" customHeight="1" spans="1:9">
      <c r="A19" s="121" t="s">
        <v>27</v>
      </c>
      <c r="B19" s="139">
        <v>63.9595</v>
      </c>
      <c r="C19" s="109">
        <v>8.82</v>
      </c>
      <c r="D19" s="109">
        <v>27.92</v>
      </c>
      <c r="E19" s="123">
        <f t="shared" si="1"/>
        <v>36.74</v>
      </c>
      <c r="F19" s="13" t="s">
        <v>11</v>
      </c>
      <c r="G19" s="13" t="s">
        <v>11</v>
      </c>
      <c r="H19" s="94">
        <v>121.403</v>
      </c>
      <c r="I19" s="117">
        <f t="shared" si="0"/>
        <v>148.6225</v>
      </c>
    </row>
    <row r="20" customFormat="1" ht="17.9" customHeight="1" spans="1:9">
      <c r="A20" s="121" t="s">
        <v>97</v>
      </c>
      <c r="B20" s="139">
        <v>251.6792</v>
      </c>
      <c r="C20" s="109">
        <v>96.6064</v>
      </c>
      <c r="D20" s="109">
        <v>340.4574</v>
      </c>
      <c r="E20" s="123">
        <f t="shared" si="1"/>
        <v>437.0638</v>
      </c>
      <c r="F20" s="13" t="s">
        <v>29</v>
      </c>
      <c r="G20" s="13" t="s">
        <v>16</v>
      </c>
      <c r="H20" s="94">
        <v>398.4247</v>
      </c>
      <c r="I20" s="117">
        <f t="shared" si="0"/>
        <v>213.0401</v>
      </c>
    </row>
    <row r="21" customFormat="1" ht="17.9" customHeight="1" spans="1:9">
      <c r="A21" s="121" t="s">
        <v>30</v>
      </c>
      <c r="B21" s="139">
        <v>0</v>
      </c>
      <c r="C21" s="109">
        <v>0</v>
      </c>
      <c r="D21" s="109">
        <v>0</v>
      </c>
      <c r="E21" s="123">
        <f t="shared" si="1"/>
        <v>0</v>
      </c>
      <c r="F21" s="13" t="s">
        <v>11</v>
      </c>
      <c r="G21" s="13" t="s">
        <v>11</v>
      </c>
      <c r="H21" s="94">
        <v>0</v>
      </c>
      <c r="I21" s="117">
        <f t="shared" si="0"/>
        <v>0</v>
      </c>
    </row>
    <row r="22" customFormat="1" ht="17.9" customHeight="1" spans="1:9">
      <c r="A22" s="15" t="s">
        <v>31</v>
      </c>
      <c r="B22" s="53">
        <f>SUM(B5:B21)</f>
        <v>1218.2419</v>
      </c>
      <c r="C22" s="127">
        <f>SUM(C5:C21)</f>
        <v>262.527</v>
      </c>
      <c r="D22" s="143">
        <f>SUM(D5:D21)</f>
        <v>1243.4122</v>
      </c>
      <c r="E22" s="123">
        <f t="shared" si="1"/>
        <v>1505.9392</v>
      </c>
      <c r="F22" s="13" t="s">
        <v>11</v>
      </c>
      <c r="G22" s="13" t="s">
        <v>11</v>
      </c>
      <c r="H22" s="94">
        <v>1354.6141</v>
      </c>
      <c r="I22" s="117">
        <f t="shared" si="0"/>
        <v>1066.9168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110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0</v>
      </c>
      <c r="C5" s="109">
        <v>0</v>
      </c>
      <c r="D5" s="109">
        <v>1.514</v>
      </c>
      <c r="E5" s="123">
        <f t="shared" ref="E5:E22" si="0">C5+D5</f>
        <v>1.514</v>
      </c>
      <c r="F5" s="13" t="s">
        <v>11</v>
      </c>
      <c r="G5" s="13" t="s">
        <v>11</v>
      </c>
      <c r="H5" s="94">
        <v>6.814</v>
      </c>
      <c r="I5" s="117">
        <f t="shared" ref="I5:I22" si="1">H5+B5-E5</f>
        <v>5.3</v>
      </c>
    </row>
    <row r="6" customFormat="1" ht="17.9" customHeight="1" spans="1:9">
      <c r="A6" s="121" t="s">
        <v>93</v>
      </c>
      <c r="B6" s="139">
        <v>0</v>
      </c>
      <c r="C6" s="109">
        <v>0</v>
      </c>
      <c r="D6" s="109">
        <v>0</v>
      </c>
      <c r="E6" s="123">
        <f t="shared" si="0"/>
        <v>0</v>
      </c>
      <c r="F6" s="13" t="s">
        <v>11</v>
      </c>
      <c r="G6" s="13" t="s">
        <v>11</v>
      </c>
      <c r="H6" s="94">
        <v>0.0249999999999999</v>
      </c>
      <c r="I6" s="117">
        <f t="shared" si="1"/>
        <v>0.0249999999999999</v>
      </c>
    </row>
    <row r="7" customFormat="1" ht="17.9" customHeight="1" spans="1:9">
      <c r="A7" s="121" t="s">
        <v>94</v>
      </c>
      <c r="B7" s="144">
        <v>214.65</v>
      </c>
      <c r="C7" s="109">
        <v>24.598</v>
      </c>
      <c r="D7" s="109">
        <v>67.817</v>
      </c>
      <c r="E7" s="123">
        <f t="shared" si="0"/>
        <v>92.415</v>
      </c>
      <c r="F7" s="13" t="s">
        <v>11</v>
      </c>
      <c r="G7" s="13" t="s">
        <v>11</v>
      </c>
      <c r="H7" s="94">
        <v>8.75999999999989</v>
      </c>
      <c r="I7" s="117">
        <f t="shared" si="1"/>
        <v>130.995</v>
      </c>
    </row>
    <row r="8" customFormat="1" ht="17.9" customHeight="1" spans="1:9">
      <c r="A8" s="121" t="s">
        <v>14</v>
      </c>
      <c r="B8" s="145">
        <v>124.7993</v>
      </c>
      <c r="C8" s="109">
        <v>57.0714</v>
      </c>
      <c r="D8" s="109">
        <v>33.7625</v>
      </c>
      <c r="E8" s="123">
        <f t="shared" si="0"/>
        <v>90.8339</v>
      </c>
      <c r="F8" s="13" t="s">
        <v>15</v>
      </c>
      <c r="G8" s="13" t="s">
        <v>16</v>
      </c>
      <c r="H8" s="94">
        <v>86.3666</v>
      </c>
      <c r="I8" s="117">
        <f t="shared" si="1"/>
        <v>120.332</v>
      </c>
    </row>
    <row r="9" customFormat="1" ht="17.9" customHeight="1" spans="1:9">
      <c r="A9" s="121" t="s">
        <v>95</v>
      </c>
      <c r="B9" s="146">
        <v>42.866</v>
      </c>
      <c r="C9" s="109">
        <v>20.467</v>
      </c>
      <c r="D9" s="109">
        <v>35.306</v>
      </c>
      <c r="E9" s="123">
        <f t="shared" si="0"/>
        <v>55.773</v>
      </c>
      <c r="F9" s="13" t="s">
        <v>11</v>
      </c>
      <c r="G9" s="13" t="s">
        <v>11</v>
      </c>
      <c r="H9" s="94">
        <v>37.5691</v>
      </c>
      <c r="I9" s="117">
        <f t="shared" si="1"/>
        <v>24.6621</v>
      </c>
    </row>
    <row r="10" s="118" customFormat="1" ht="17.9" customHeight="1" spans="1:9">
      <c r="A10" s="121" t="s">
        <v>18</v>
      </c>
      <c r="B10" s="139">
        <v>26.376</v>
      </c>
      <c r="C10" s="109">
        <v>14.6653</v>
      </c>
      <c r="D10" s="109">
        <v>6.02</v>
      </c>
      <c r="E10" s="123">
        <f t="shared" si="0"/>
        <v>20.6853</v>
      </c>
      <c r="F10" s="47" t="s">
        <v>11</v>
      </c>
      <c r="G10" s="47" t="s">
        <v>11</v>
      </c>
      <c r="H10" s="109">
        <v>8.3093</v>
      </c>
      <c r="I10" s="117">
        <f t="shared" si="1"/>
        <v>14</v>
      </c>
    </row>
    <row r="11" customFormat="1" ht="17.9" customHeight="1" spans="1:9">
      <c r="A11" s="121" t="s">
        <v>96</v>
      </c>
      <c r="B11" s="139">
        <v>240.131</v>
      </c>
      <c r="C11" s="109">
        <v>156.0965</v>
      </c>
      <c r="D11" s="109">
        <v>204.8875</v>
      </c>
      <c r="E11" s="123">
        <f t="shared" si="0"/>
        <v>360.984</v>
      </c>
      <c r="F11" s="13" t="s">
        <v>20</v>
      </c>
      <c r="G11" s="13" t="s">
        <v>21</v>
      </c>
      <c r="H11" s="94">
        <v>317.85</v>
      </c>
      <c r="I11" s="117">
        <f t="shared" si="1"/>
        <v>196.997</v>
      </c>
    </row>
    <row r="12" customFormat="1" ht="17.9" customHeight="1" spans="1:9">
      <c r="A12" s="121" t="s">
        <v>22</v>
      </c>
      <c r="B12" s="139">
        <v>274.6316</v>
      </c>
      <c r="C12" s="109">
        <v>178.1325</v>
      </c>
      <c r="D12" s="109">
        <v>238.395</v>
      </c>
      <c r="E12" s="123">
        <f t="shared" si="0"/>
        <v>416.5275</v>
      </c>
      <c r="F12" s="13" t="s">
        <v>15</v>
      </c>
      <c r="G12" s="13" t="s">
        <v>16</v>
      </c>
      <c r="H12" s="94">
        <v>179.9897</v>
      </c>
      <c r="I12" s="117">
        <f t="shared" si="1"/>
        <v>38.0938</v>
      </c>
    </row>
    <row r="13" customFormat="1" ht="17.9" customHeight="1" spans="1:9">
      <c r="A13" s="121" t="s">
        <v>23</v>
      </c>
      <c r="B13" s="139">
        <v>145.089</v>
      </c>
      <c r="C13" s="109">
        <v>51.236</v>
      </c>
      <c r="D13" s="109">
        <v>29.864</v>
      </c>
      <c r="E13" s="123">
        <f t="shared" si="0"/>
        <v>81.1</v>
      </c>
      <c r="F13" s="13" t="s">
        <v>11</v>
      </c>
      <c r="G13" s="13" t="s">
        <v>11</v>
      </c>
      <c r="H13" s="94">
        <v>36.194</v>
      </c>
      <c r="I13" s="117">
        <f t="shared" si="1"/>
        <v>100.183</v>
      </c>
    </row>
    <row r="14" customFormat="1" ht="17.9" customHeight="1" spans="1:9">
      <c r="A14" s="121" t="s">
        <v>68</v>
      </c>
      <c r="B14" s="139">
        <v>1.3</v>
      </c>
      <c r="C14" s="109">
        <v>0</v>
      </c>
      <c r="D14" s="109">
        <v>4.1245</v>
      </c>
      <c r="E14" s="123">
        <f t="shared" si="0"/>
        <v>4.1245</v>
      </c>
      <c r="F14" s="13" t="s">
        <v>11</v>
      </c>
      <c r="G14" s="13" t="s">
        <v>11</v>
      </c>
      <c r="H14" s="94">
        <v>4.7185</v>
      </c>
      <c r="I14" s="117">
        <f t="shared" si="1"/>
        <v>1.894</v>
      </c>
    </row>
    <row r="15" customFormat="1" ht="17.9" customHeight="1" spans="1:9">
      <c r="A15" s="121" t="s">
        <v>70</v>
      </c>
      <c r="B15" s="139">
        <v>20.8285</v>
      </c>
      <c r="C15" s="109">
        <v>0</v>
      </c>
      <c r="D15" s="109">
        <v>13.111</v>
      </c>
      <c r="E15" s="123">
        <f t="shared" si="0"/>
        <v>13.111</v>
      </c>
      <c r="F15" s="13" t="s">
        <v>11</v>
      </c>
      <c r="G15" s="13" t="s">
        <v>11</v>
      </c>
      <c r="H15" s="94">
        <v>18.658</v>
      </c>
      <c r="I15" s="117">
        <f t="shared" si="1"/>
        <v>26.3755</v>
      </c>
    </row>
    <row r="16" customFormat="1" ht="17.9" customHeight="1" spans="1:9">
      <c r="A16" s="121" t="s">
        <v>24</v>
      </c>
      <c r="B16" s="139">
        <v>0</v>
      </c>
      <c r="C16" s="109">
        <v>0</v>
      </c>
      <c r="D16" s="109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v>0</v>
      </c>
      <c r="C17" s="109">
        <v>0</v>
      </c>
      <c r="D17" s="109">
        <v>0</v>
      </c>
      <c r="E17" s="123">
        <f t="shared" si="0"/>
        <v>0</v>
      </c>
      <c r="F17" s="13" t="s">
        <v>11</v>
      </c>
      <c r="G17" s="13" t="s">
        <v>11</v>
      </c>
      <c r="H17" s="94">
        <v>0</v>
      </c>
      <c r="I17" s="117">
        <f t="shared" si="1"/>
        <v>0</v>
      </c>
    </row>
    <row r="18" customFormat="1" ht="17.9" customHeight="1" spans="1:9">
      <c r="A18" s="121" t="s">
        <v>26</v>
      </c>
      <c r="B18" s="139">
        <v>0</v>
      </c>
      <c r="C18" s="109">
        <v>0</v>
      </c>
      <c r="D18" s="109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v>113.02</v>
      </c>
      <c r="C19" s="109">
        <v>46.6695</v>
      </c>
      <c r="D19" s="109">
        <v>0</v>
      </c>
      <c r="E19" s="123">
        <f t="shared" si="0"/>
        <v>46.6695</v>
      </c>
      <c r="F19" s="13" t="s">
        <v>11</v>
      </c>
      <c r="G19" s="13" t="s">
        <v>11</v>
      </c>
      <c r="H19" s="94">
        <v>148.6225</v>
      </c>
      <c r="I19" s="117">
        <f t="shared" si="1"/>
        <v>214.973</v>
      </c>
    </row>
    <row r="20" customFormat="1" ht="17.9" customHeight="1" spans="1:9">
      <c r="A20" s="121" t="s">
        <v>97</v>
      </c>
      <c r="B20" s="139">
        <v>448.6204</v>
      </c>
      <c r="C20" s="109">
        <v>299.0824</v>
      </c>
      <c r="D20" s="109">
        <v>178.1529</v>
      </c>
      <c r="E20" s="123">
        <f t="shared" si="0"/>
        <v>477.2353</v>
      </c>
      <c r="F20" s="13" t="s">
        <v>29</v>
      </c>
      <c r="G20" s="13" t="s">
        <v>16</v>
      </c>
      <c r="H20" s="94">
        <v>213.0401</v>
      </c>
      <c r="I20" s="117">
        <f t="shared" si="1"/>
        <v>184.4252</v>
      </c>
    </row>
    <row r="21" customFormat="1" ht="17.9" customHeight="1" spans="1:9">
      <c r="A21" s="121" t="s">
        <v>30</v>
      </c>
      <c r="B21" s="139">
        <v>0</v>
      </c>
      <c r="C21" s="109">
        <v>0</v>
      </c>
      <c r="D21" s="109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147">
        <f>SUM(B5:B21)</f>
        <v>1652.3118</v>
      </c>
      <c r="C22" s="127">
        <f>SUM(C5:C21)</f>
        <v>848.0186</v>
      </c>
      <c r="D22" s="143">
        <f>SUM(D5:D21)</f>
        <v>812.9544</v>
      </c>
      <c r="E22" s="123">
        <f t="shared" si="0"/>
        <v>1660.973</v>
      </c>
      <c r="F22" s="13" t="s">
        <v>11</v>
      </c>
      <c r="G22" s="13" t="s">
        <v>11</v>
      </c>
      <c r="H22" s="94">
        <v>1066.9168</v>
      </c>
      <c r="I22" s="117">
        <f t="shared" si="1"/>
        <v>1058.2556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111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22.875</v>
      </c>
      <c r="C5" s="109">
        <v>0</v>
      </c>
      <c r="D5" s="109">
        <v>5</v>
      </c>
      <c r="E5" s="123">
        <f t="shared" ref="E5:E22" si="0">C5+D5</f>
        <v>5</v>
      </c>
      <c r="F5" s="13" t="s">
        <v>11</v>
      </c>
      <c r="G5" s="13" t="s">
        <v>11</v>
      </c>
      <c r="H5" s="94">
        <v>5.3</v>
      </c>
      <c r="I5" s="117">
        <f t="shared" ref="I5:I22" si="1">H5+B5-E5</f>
        <v>23.175</v>
      </c>
    </row>
    <row r="6" customFormat="1" ht="17.9" customHeight="1" spans="1:9">
      <c r="A6" s="121" t="s">
        <v>93</v>
      </c>
      <c r="B6" s="139">
        <v>28.11</v>
      </c>
      <c r="C6" s="109">
        <v>0</v>
      </c>
      <c r="D6" s="109">
        <v>0</v>
      </c>
      <c r="E6" s="123">
        <f t="shared" si="0"/>
        <v>0</v>
      </c>
      <c r="F6" s="13" t="s">
        <v>11</v>
      </c>
      <c r="G6" s="13" t="s">
        <v>11</v>
      </c>
      <c r="H6" s="94">
        <v>0.0249999999999999</v>
      </c>
      <c r="I6" s="117">
        <f t="shared" si="1"/>
        <v>28.135</v>
      </c>
    </row>
    <row r="7" customFormat="1" ht="17.9" customHeight="1" spans="1:9">
      <c r="A7" s="121" t="s">
        <v>94</v>
      </c>
      <c r="B7" s="144">
        <v>77.17</v>
      </c>
      <c r="C7" s="109">
        <v>62.5</v>
      </c>
      <c r="D7" s="109">
        <v>59.735</v>
      </c>
      <c r="E7" s="123">
        <f t="shared" si="0"/>
        <v>122.235</v>
      </c>
      <c r="F7" s="13" t="s">
        <v>11</v>
      </c>
      <c r="G7" s="13" t="s">
        <v>11</v>
      </c>
      <c r="H7" s="94">
        <v>130.995</v>
      </c>
      <c r="I7" s="117">
        <f t="shared" si="1"/>
        <v>85.93</v>
      </c>
    </row>
    <row r="8" customFormat="1" ht="17.9" customHeight="1" spans="1:9">
      <c r="A8" s="121" t="s">
        <v>14</v>
      </c>
      <c r="B8" s="145">
        <v>246.5503</v>
      </c>
      <c r="C8" s="109">
        <v>35.055</v>
      </c>
      <c r="D8" s="109">
        <v>86.0229</v>
      </c>
      <c r="E8" s="123">
        <f t="shared" si="0"/>
        <v>121.0779</v>
      </c>
      <c r="F8" s="13" t="s">
        <v>15</v>
      </c>
      <c r="G8" s="13" t="s">
        <v>16</v>
      </c>
      <c r="H8" s="94">
        <v>120.332</v>
      </c>
      <c r="I8" s="117">
        <f t="shared" si="1"/>
        <v>245.8044</v>
      </c>
    </row>
    <row r="9" customFormat="1" ht="17.9" customHeight="1" spans="1:9">
      <c r="A9" s="121" t="s">
        <v>95</v>
      </c>
      <c r="B9" s="146">
        <v>41.6044</v>
      </c>
      <c r="C9" s="109">
        <v>7.7862</v>
      </c>
      <c r="D9" s="109">
        <v>26.397</v>
      </c>
      <c r="E9" s="123">
        <f t="shared" si="0"/>
        <v>34.1832</v>
      </c>
      <c r="F9" s="13" t="s">
        <v>11</v>
      </c>
      <c r="G9" s="13" t="s">
        <v>11</v>
      </c>
      <c r="H9" s="94">
        <v>24.6621</v>
      </c>
      <c r="I9" s="117">
        <f t="shared" si="1"/>
        <v>32.0833</v>
      </c>
    </row>
    <row r="10" s="118" customFormat="1" ht="17.9" customHeight="1" spans="1:9">
      <c r="A10" s="121" t="s">
        <v>18</v>
      </c>
      <c r="B10" s="139">
        <v>9.29</v>
      </c>
      <c r="C10" s="109">
        <v>0</v>
      </c>
      <c r="D10" s="109">
        <v>11.477</v>
      </c>
      <c r="E10" s="123">
        <f t="shared" si="0"/>
        <v>11.477</v>
      </c>
      <c r="F10" s="47" t="s">
        <v>11</v>
      </c>
      <c r="G10" s="47" t="s">
        <v>11</v>
      </c>
      <c r="H10" s="109">
        <v>14</v>
      </c>
      <c r="I10" s="117">
        <f t="shared" si="1"/>
        <v>11.813</v>
      </c>
    </row>
    <row r="11" customFormat="1" ht="17.9" customHeight="1" spans="1:9">
      <c r="A11" s="121" t="s">
        <v>96</v>
      </c>
      <c r="B11" s="139">
        <v>345.921</v>
      </c>
      <c r="C11" s="109">
        <v>12.336</v>
      </c>
      <c r="D11" s="109">
        <v>291.583</v>
      </c>
      <c r="E11" s="123">
        <f t="shared" si="0"/>
        <v>303.919</v>
      </c>
      <c r="F11" s="13" t="s">
        <v>20</v>
      </c>
      <c r="G11" s="13" t="s">
        <v>21</v>
      </c>
      <c r="H11" s="94">
        <v>196.997</v>
      </c>
      <c r="I11" s="117">
        <f t="shared" si="1"/>
        <v>238.999</v>
      </c>
    </row>
    <row r="12" customFormat="1" ht="17.9" customHeight="1" spans="1:9">
      <c r="A12" s="121" t="s">
        <v>22</v>
      </c>
      <c r="B12" s="139">
        <v>387.689</v>
      </c>
      <c r="C12" s="109">
        <v>17.592</v>
      </c>
      <c r="D12" s="109">
        <v>72.5276</v>
      </c>
      <c r="E12" s="123">
        <f t="shared" si="0"/>
        <v>90.1196</v>
      </c>
      <c r="F12" s="13" t="s">
        <v>15</v>
      </c>
      <c r="G12" s="13" t="s">
        <v>16</v>
      </c>
      <c r="H12" s="94">
        <v>38.0938</v>
      </c>
      <c r="I12" s="117">
        <f t="shared" si="1"/>
        <v>335.6632</v>
      </c>
    </row>
    <row r="13" customFormat="1" ht="17.9" customHeight="1" spans="1:9">
      <c r="A13" s="121" t="s">
        <v>23</v>
      </c>
      <c r="B13" s="139">
        <v>101.503</v>
      </c>
      <c r="C13" s="109">
        <v>57.1</v>
      </c>
      <c r="D13" s="109">
        <v>45.1685</v>
      </c>
      <c r="E13" s="123">
        <f t="shared" si="0"/>
        <v>102.2685</v>
      </c>
      <c r="F13" s="13" t="s">
        <v>11</v>
      </c>
      <c r="G13" s="13" t="s">
        <v>11</v>
      </c>
      <c r="H13" s="94">
        <v>100.183</v>
      </c>
      <c r="I13" s="117">
        <f t="shared" si="1"/>
        <v>99.4175</v>
      </c>
    </row>
    <row r="14" customFormat="1" ht="17.9" customHeight="1" spans="1:9">
      <c r="A14" s="121" t="s">
        <v>68</v>
      </c>
      <c r="B14" s="139">
        <v>1.35</v>
      </c>
      <c r="C14" s="109">
        <v>0</v>
      </c>
      <c r="D14" s="109">
        <v>0.76</v>
      </c>
      <c r="E14" s="123">
        <f t="shared" si="0"/>
        <v>0.76</v>
      </c>
      <c r="F14" s="13" t="s">
        <v>11</v>
      </c>
      <c r="G14" s="13" t="s">
        <v>11</v>
      </c>
      <c r="H14" s="94">
        <v>1.894</v>
      </c>
      <c r="I14" s="117">
        <f t="shared" si="1"/>
        <v>2.484</v>
      </c>
    </row>
    <row r="15" customFormat="1" ht="17.9" customHeight="1" spans="1:9">
      <c r="A15" s="121" t="s">
        <v>70</v>
      </c>
      <c r="B15" s="139">
        <v>12.156</v>
      </c>
      <c r="C15" s="109">
        <v>0</v>
      </c>
      <c r="D15" s="109">
        <v>8.7847</v>
      </c>
      <c r="E15" s="123">
        <f t="shared" si="0"/>
        <v>8.7847</v>
      </c>
      <c r="F15" s="13" t="s">
        <v>11</v>
      </c>
      <c r="G15" s="13" t="s">
        <v>11</v>
      </c>
      <c r="H15" s="94">
        <v>26.3755</v>
      </c>
      <c r="I15" s="117">
        <f t="shared" si="1"/>
        <v>29.7468</v>
      </c>
    </row>
    <row r="16" customFormat="1" ht="17.9" customHeight="1" spans="1:9">
      <c r="A16" s="121" t="s">
        <v>24</v>
      </c>
      <c r="B16" s="139">
        <v>0</v>
      </c>
      <c r="C16" s="109">
        <v>0</v>
      </c>
      <c r="D16" s="109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v>0</v>
      </c>
      <c r="C17" s="109">
        <v>0</v>
      </c>
      <c r="D17" s="109">
        <v>0</v>
      </c>
      <c r="E17" s="123">
        <f t="shared" si="0"/>
        <v>0</v>
      </c>
      <c r="F17" s="13" t="s">
        <v>11</v>
      </c>
      <c r="G17" s="13" t="s">
        <v>11</v>
      </c>
      <c r="H17" s="94">
        <v>0</v>
      </c>
      <c r="I17" s="117">
        <f t="shared" si="1"/>
        <v>0</v>
      </c>
    </row>
    <row r="18" customFormat="1" ht="17.9" customHeight="1" spans="1:9">
      <c r="A18" s="121" t="s">
        <v>26</v>
      </c>
      <c r="B18" s="139">
        <v>0</v>
      </c>
      <c r="C18" s="109">
        <v>0</v>
      </c>
      <c r="D18" s="109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v>67.51</v>
      </c>
      <c r="C19" s="109">
        <v>19.27</v>
      </c>
      <c r="D19" s="109">
        <v>76.51</v>
      </c>
      <c r="E19" s="123">
        <f t="shared" si="0"/>
        <v>95.78</v>
      </c>
      <c r="F19" s="13" t="s">
        <v>11</v>
      </c>
      <c r="G19" s="13" t="s">
        <v>11</v>
      </c>
      <c r="H19" s="94">
        <v>214.973</v>
      </c>
      <c r="I19" s="117">
        <f t="shared" si="1"/>
        <v>186.703</v>
      </c>
    </row>
    <row r="20" customFormat="1" ht="17.9" customHeight="1" spans="1:9">
      <c r="A20" s="121" t="s">
        <v>97</v>
      </c>
      <c r="B20" s="139">
        <v>499.92245</v>
      </c>
      <c r="C20" s="109">
        <v>59.6255</v>
      </c>
      <c r="D20" s="109">
        <v>121.0678</v>
      </c>
      <c r="E20" s="123">
        <f t="shared" si="0"/>
        <v>180.6933</v>
      </c>
      <c r="F20" s="13" t="s">
        <v>29</v>
      </c>
      <c r="G20" s="13" t="s">
        <v>16</v>
      </c>
      <c r="H20" s="94">
        <v>184.4252</v>
      </c>
      <c r="I20" s="117">
        <f t="shared" si="1"/>
        <v>503.65435</v>
      </c>
    </row>
    <row r="21" customFormat="1" ht="17.9" customHeight="1" spans="1:9">
      <c r="A21" s="121" t="s">
        <v>30</v>
      </c>
      <c r="B21" s="139">
        <v>0</v>
      </c>
      <c r="C21" s="109">
        <v>0</v>
      </c>
      <c r="D21" s="109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68">
        <f>SUM(B5:B21)</f>
        <v>1841.65115</v>
      </c>
      <c r="C22" s="127">
        <f>SUM(C5:C21)</f>
        <v>271.2647</v>
      </c>
      <c r="D22" s="143">
        <f>SUM(D5:D21)</f>
        <v>805.0335</v>
      </c>
      <c r="E22" s="123">
        <f t="shared" si="0"/>
        <v>1076.2982</v>
      </c>
      <c r="F22" s="13" t="s">
        <v>11</v>
      </c>
      <c r="G22" s="13" t="s">
        <v>11</v>
      </c>
      <c r="H22" s="94">
        <v>1058.2556</v>
      </c>
      <c r="I22" s="117">
        <f t="shared" si="1"/>
        <v>1823.60855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I28" sqref="I28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  <col min="11" max="11" width="9.375" customWidth="1"/>
  </cols>
  <sheetData>
    <row r="1" customFormat="1" ht="22.5" customHeight="1" spans="1:9">
      <c r="A1" s="3" t="s">
        <v>112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35</v>
      </c>
      <c r="I3" s="8" t="s">
        <v>36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f>'21年7月'!B5+'21年8月'!B5+'21年9月'!B5</f>
        <v>41.015</v>
      </c>
      <c r="C5" s="139">
        <f>'21年7月'!C5+'21年8月'!C5+'21年9月'!C5</f>
        <v>0</v>
      </c>
      <c r="D5" s="139">
        <f>'21年7月'!D5+'21年8月'!D5+'21年9月'!D5</f>
        <v>24.654</v>
      </c>
      <c r="E5" s="123">
        <f>C5+D5</f>
        <v>24.654</v>
      </c>
      <c r="F5" s="13" t="s">
        <v>11</v>
      </c>
      <c r="G5" s="13" t="s">
        <v>11</v>
      </c>
      <c r="H5" s="94">
        <v>6.814</v>
      </c>
      <c r="I5" s="117">
        <f t="shared" ref="I5:I22" si="0">H5+B5-E5</f>
        <v>23.175</v>
      </c>
    </row>
    <row r="6" customFormat="1" ht="17.9" customHeight="1" spans="1:9">
      <c r="A6" s="121" t="s">
        <v>93</v>
      </c>
      <c r="B6" s="139">
        <f>'21年7月'!B6+'21年8月'!B6+'21年9月'!B6</f>
        <v>28.11</v>
      </c>
      <c r="C6" s="139">
        <f>'21年7月'!C6+'21年8月'!C6+'21年9月'!C6</f>
        <v>0.1</v>
      </c>
      <c r="D6" s="139">
        <f>'21年7月'!D6+'21年8月'!D6+'21年9月'!D6</f>
        <v>1.1721</v>
      </c>
      <c r="E6" s="123">
        <f t="shared" ref="E6:E21" si="1">C6+D6</f>
        <v>1.2721</v>
      </c>
      <c r="F6" s="13" t="s">
        <v>11</v>
      </c>
      <c r="G6" s="13" t="s">
        <v>11</v>
      </c>
      <c r="H6" s="94">
        <v>1.2971</v>
      </c>
      <c r="I6" s="117">
        <f t="shared" si="0"/>
        <v>28.135</v>
      </c>
    </row>
    <row r="7" customFormat="1" ht="17.9" customHeight="1" spans="1:9">
      <c r="A7" s="121" t="s">
        <v>94</v>
      </c>
      <c r="B7" s="139">
        <f>'21年7月'!B7+'21年8月'!B7+'21年9月'!B7</f>
        <v>340.995</v>
      </c>
      <c r="C7" s="139">
        <f>'21年7月'!C7+'21年8月'!C7+'21年9月'!C7</f>
        <v>88.1474</v>
      </c>
      <c r="D7" s="139">
        <f>'21年7月'!D7+'21年8月'!D7+'21年9月'!D7</f>
        <v>224.8401</v>
      </c>
      <c r="E7" s="123">
        <f t="shared" si="1"/>
        <v>312.9875</v>
      </c>
      <c r="F7" s="13" t="s">
        <v>11</v>
      </c>
      <c r="G7" s="13" t="s">
        <v>11</v>
      </c>
      <c r="H7" s="94">
        <v>57.9225</v>
      </c>
      <c r="I7" s="117">
        <f t="shared" si="0"/>
        <v>85.93</v>
      </c>
    </row>
    <row r="8" customFormat="1" ht="17.9" customHeight="1" spans="1:9">
      <c r="A8" s="121" t="s">
        <v>14</v>
      </c>
      <c r="B8" s="139">
        <f>'21年7月'!B8+'21年8月'!B8+'21年9月'!B8</f>
        <v>470.7767</v>
      </c>
      <c r="C8" s="139">
        <f>'21年7月'!C8+'21年8月'!C8+'21年9月'!C8</f>
        <v>119.0744</v>
      </c>
      <c r="D8" s="139">
        <f>'21年7月'!D8+'21年8月'!D8+'21年9月'!D8</f>
        <v>247.7951</v>
      </c>
      <c r="E8" s="123">
        <f t="shared" si="1"/>
        <v>366.8695</v>
      </c>
      <c r="F8" s="13" t="s">
        <v>15</v>
      </c>
      <c r="G8" s="13" t="s">
        <v>16</v>
      </c>
      <c r="H8" s="94">
        <v>141.8972</v>
      </c>
      <c r="I8" s="117">
        <f t="shared" si="0"/>
        <v>245.8044</v>
      </c>
    </row>
    <row r="9" customFormat="1" ht="17.9" customHeight="1" spans="1:9">
      <c r="A9" s="121" t="s">
        <v>95</v>
      </c>
      <c r="B9" s="139">
        <f>'21年7月'!B9+'21年8月'!B9+'21年9月'!B9</f>
        <v>144.1243</v>
      </c>
      <c r="C9" s="139">
        <f>'21年7月'!C9+'21年8月'!C9+'21年9月'!C9</f>
        <v>35.2147</v>
      </c>
      <c r="D9" s="139">
        <f>'21年7月'!D9+'21年8月'!D9+'21年9月'!D9</f>
        <v>126.4771</v>
      </c>
      <c r="E9" s="123">
        <f t="shared" si="1"/>
        <v>161.6918</v>
      </c>
      <c r="F9" s="13" t="s">
        <v>11</v>
      </c>
      <c r="G9" s="13" t="s">
        <v>11</v>
      </c>
      <c r="H9" s="94">
        <v>49.6508</v>
      </c>
      <c r="I9" s="117">
        <f t="shared" si="0"/>
        <v>32.0833</v>
      </c>
    </row>
    <row r="10" customFormat="1" ht="17.9" customHeight="1" spans="1:9">
      <c r="A10" s="121" t="s">
        <v>18</v>
      </c>
      <c r="B10" s="139">
        <f>'21年7月'!B10+'21年8月'!B10+'21年9月'!B10</f>
        <v>39.377</v>
      </c>
      <c r="C10" s="139">
        <f>'21年7月'!C10+'21年8月'!C10+'21年9月'!C10</f>
        <v>14.6653</v>
      </c>
      <c r="D10" s="139">
        <f>'21年7月'!D10+'21年8月'!D10+'21年9月'!D10</f>
        <v>17.588</v>
      </c>
      <c r="E10" s="123">
        <f t="shared" si="1"/>
        <v>32.2533</v>
      </c>
      <c r="F10" s="13" t="s">
        <v>11</v>
      </c>
      <c r="G10" s="13" t="s">
        <v>11</v>
      </c>
      <c r="H10" s="94">
        <v>4.68929999999998</v>
      </c>
      <c r="I10" s="117">
        <f t="shared" si="0"/>
        <v>11.813</v>
      </c>
    </row>
    <row r="11" customFormat="1" ht="17.9" customHeight="1" spans="1:9">
      <c r="A11" s="121" t="s">
        <v>96</v>
      </c>
      <c r="B11" s="139">
        <f>'21年7月'!B11+'21年8月'!B11+'21年9月'!B11</f>
        <v>869.831</v>
      </c>
      <c r="C11" s="139">
        <f>'21年7月'!C11+'21年8月'!C11+'21年9月'!C11</f>
        <v>176.4925</v>
      </c>
      <c r="D11" s="139">
        <f>'21年7月'!D11+'21年8月'!D11+'21年9月'!D11</f>
        <v>688.1715</v>
      </c>
      <c r="E11" s="123">
        <f t="shared" si="1"/>
        <v>864.664</v>
      </c>
      <c r="F11" s="13" t="s">
        <v>20</v>
      </c>
      <c r="G11" s="13" t="s">
        <v>21</v>
      </c>
      <c r="H11" s="94">
        <v>233.832</v>
      </c>
      <c r="I11" s="117">
        <f t="shared" si="0"/>
        <v>238.999</v>
      </c>
    </row>
    <row r="12" customFormat="1" ht="17.9" customHeight="1" spans="1:9">
      <c r="A12" s="121" t="s">
        <v>22</v>
      </c>
      <c r="B12" s="139">
        <f>'21年7月'!B12+'21年8月'!B12+'21年9月'!B12</f>
        <v>939.5188</v>
      </c>
      <c r="C12" s="139">
        <f>'21年7月'!C12+'21年8月'!C12+'21年9月'!C12</f>
        <v>279.2875</v>
      </c>
      <c r="D12" s="139">
        <f>'21年7月'!D12+'21年8月'!D12+'21年9月'!D12</f>
        <v>567.1697</v>
      </c>
      <c r="E12" s="123">
        <f t="shared" si="1"/>
        <v>846.4572</v>
      </c>
      <c r="F12" s="13" t="s">
        <v>15</v>
      </c>
      <c r="G12" s="13" t="s">
        <v>16</v>
      </c>
      <c r="H12" s="94">
        <v>242.6016</v>
      </c>
      <c r="I12" s="117">
        <f t="shared" si="0"/>
        <v>335.6632</v>
      </c>
    </row>
    <row r="13" customFormat="1" ht="17.9" customHeight="1" spans="1:9">
      <c r="A13" s="121" t="s">
        <v>23</v>
      </c>
      <c r="B13" s="139">
        <f>'21年7月'!B13+'21年8月'!B13+'21年9月'!B13</f>
        <v>333.7955</v>
      </c>
      <c r="C13" s="139">
        <f>'21年7月'!C13+'21年8月'!C13+'21年9月'!C13</f>
        <v>138.7547</v>
      </c>
      <c r="D13" s="139">
        <f>'21年7月'!D13+'21年8月'!D13+'21年9月'!D13</f>
        <v>167.0062</v>
      </c>
      <c r="E13" s="123">
        <f t="shared" si="1"/>
        <v>305.7609</v>
      </c>
      <c r="F13" s="13" t="s">
        <v>11</v>
      </c>
      <c r="G13" s="13" t="s">
        <v>11</v>
      </c>
      <c r="H13" s="94">
        <v>71.3829</v>
      </c>
      <c r="I13" s="117">
        <f t="shared" si="0"/>
        <v>99.4175</v>
      </c>
    </row>
    <row r="14" customFormat="1" ht="17.9" customHeight="1" spans="1:9">
      <c r="A14" s="121" t="s">
        <v>68</v>
      </c>
      <c r="B14" s="139">
        <f>'21年7月'!B14+'21年8月'!B14+'21年9月'!B14</f>
        <v>4.8285</v>
      </c>
      <c r="C14" s="139">
        <f>'21年7月'!C14+'21年8月'!C14+'21年9月'!C14</f>
        <v>0</v>
      </c>
      <c r="D14" s="139">
        <f>'21年7月'!D14+'21年8月'!D14+'21年9月'!D14</f>
        <v>4.8845</v>
      </c>
      <c r="E14" s="123">
        <f t="shared" si="1"/>
        <v>4.8845</v>
      </c>
      <c r="F14" s="13" t="s">
        <v>11</v>
      </c>
      <c r="G14" s="13" t="s">
        <v>11</v>
      </c>
      <c r="H14" s="94">
        <v>2.54</v>
      </c>
      <c r="I14" s="117">
        <f t="shared" si="0"/>
        <v>2.484</v>
      </c>
    </row>
    <row r="15" customFormat="1" ht="17.9" customHeight="1" spans="1:9">
      <c r="A15" s="121" t="s">
        <v>70</v>
      </c>
      <c r="B15" s="139">
        <f>'21年7月'!B15+'21年8月'!B15+'21年9月'!B15</f>
        <v>55.1215</v>
      </c>
      <c r="C15" s="139">
        <f>'21年7月'!C15+'21年8月'!C15+'21年9月'!C15</f>
        <v>0</v>
      </c>
      <c r="D15" s="139">
        <f>'21年7月'!D15+'21年8月'!D15+'21年9月'!D15</f>
        <v>46.0937</v>
      </c>
      <c r="E15" s="123">
        <f t="shared" si="1"/>
        <v>46.0937</v>
      </c>
      <c r="F15" s="13" t="s">
        <v>11</v>
      </c>
      <c r="G15" s="13" t="s">
        <v>11</v>
      </c>
      <c r="H15" s="94">
        <v>20.719</v>
      </c>
      <c r="I15" s="117">
        <f t="shared" si="0"/>
        <v>29.7468</v>
      </c>
    </row>
    <row r="16" customFormat="1" ht="17.9" customHeight="1" spans="1:9">
      <c r="A16" s="121" t="s">
        <v>24</v>
      </c>
      <c r="B16" s="139">
        <f>'21年7月'!B16+'21年8月'!B16+'21年9月'!B16</f>
        <v>0</v>
      </c>
      <c r="C16" s="139">
        <f>'21年7月'!C16+'21年8月'!C16+'21年9月'!C16</f>
        <v>0</v>
      </c>
      <c r="D16" s="139">
        <f>'21年7月'!D16+'21年8月'!D16+'21年9月'!D16</f>
        <v>0</v>
      </c>
      <c r="E16" s="123">
        <f t="shared" si="1"/>
        <v>0</v>
      </c>
      <c r="F16" s="13" t="s">
        <v>11</v>
      </c>
      <c r="G16" s="13" t="s">
        <v>11</v>
      </c>
      <c r="H16" s="94">
        <v>0</v>
      </c>
      <c r="I16" s="117">
        <f t="shared" si="0"/>
        <v>0</v>
      </c>
    </row>
    <row r="17" customFormat="1" ht="17.9" customHeight="1" spans="1:9">
      <c r="A17" s="121" t="s">
        <v>25</v>
      </c>
      <c r="B17" s="139">
        <f>'21年7月'!B17+'21年8月'!B17+'21年9月'!B17</f>
        <v>0</v>
      </c>
      <c r="C17" s="139">
        <f>'21年7月'!C17+'21年8月'!C17+'21年9月'!C17</f>
        <v>0</v>
      </c>
      <c r="D17" s="139">
        <f>'21年7月'!D17+'21年8月'!D17+'21年9月'!D17</f>
        <v>1.44</v>
      </c>
      <c r="E17" s="123">
        <f t="shared" si="1"/>
        <v>1.44</v>
      </c>
      <c r="F17" s="13" t="s">
        <v>11</v>
      </c>
      <c r="G17" s="13" t="s">
        <v>11</v>
      </c>
      <c r="H17" s="94">
        <v>1.44</v>
      </c>
      <c r="I17" s="117">
        <f t="shared" si="0"/>
        <v>0</v>
      </c>
    </row>
    <row r="18" customFormat="1" ht="17.9" customHeight="1" spans="1:9">
      <c r="A18" s="121" t="s">
        <v>26</v>
      </c>
      <c r="B18" s="139">
        <f>'21年7月'!B18+'21年8月'!B18+'21年9月'!B18</f>
        <v>0</v>
      </c>
      <c r="C18" s="139">
        <f>'21年7月'!C18+'21年8月'!C18+'21年9月'!C18</f>
        <v>0</v>
      </c>
      <c r="D18" s="139">
        <f>'21年7月'!D18+'21年8月'!D18+'21年9月'!D18</f>
        <v>0</v>
      </c>
      <c r="E18" s="123">
        <f t="shared" si="1"/>
        <v>0</v>
      </c>
      <c r="F18" s="13" t="s">
        <v>11</v>
      </c>
      <c r="G18" s="13" t="s">
        <v>11</v>
      </c>
      <c r="H18" s="94">
        <v>0</v>
      </c>
      <c r="I18" s="117">
        <f t="shared" si="0"/>
        <v>0</v>
      </c>
    </row>
    <row r="19" customFormat="1" ht="17.9" customHeight="1" spans="1:9">
      <c r="A19" s="121" t="s">
        <v>27</v>
      </c>
      <c r="B19" s="139">
        <f>'21年7月'!B19+'21年8月'!B19+'21年9月'!B19</f>
        <v>244.4895</v>
      </c>
      <c r="C19" s="139">
        <f>'21年7月'!C19+'21年8月'!C19+'21年9月'!C19</f>
        <v>74.7595</v>
      </c>
      <c r="D19" s="139">
        <f>'21年7月'!D19+'21年8月'!D19+'21年9月'!D19</f>
        <v>104.43</v>
      </c>
      <c r="E19" s="123">
        <f t="shared" si="1"/>
        <v>179.1895</v>
      </c>
      <c r="F19" s="13" t="s">
        <v>11</v>
      </c>
      <c r="G19" s="13" t="s">
        <v>11</v>
      </c>
      <c r="H19" s="94">
        <v>121.403</v>
      </c>
      <c r="I19" s="117">
        <f t="shared" si="0"/>
        <v>186.703</v>
      </c>
    </row>
    <row r="20" customFormat="1" ht="17.9" customHeight="1" spans="1:9">
      <c r="A20" s="121" t="s">
        <v>97</v>
      </c>
      <c r="B20" s="139">
        <f>'21年7月'!B20+'21年8月'!B20+'21年9月'!B20</f>
        <v>1200.22205</v>
      </c>
      <c r="C20" s="139">
        <f>'21年7月'!C20+'21年8月'!C20+'21年9月'!C20</f>
        <v>455.3143</v>
      </c>
      <c r="D20" s="139">
        <f>'21年7月'!D20+'21年8月'!D20+'21年9月'!D20</f>
        <v>639.6781</v>
      </c>
      <c r="E20" s="123">
        <f t="shared" si="1"/>
        <v>1094.9924</v>
      </c>
      <c r="F20" s="13" t="s">
        <v>29</v>
      </c>
      <c r="G20" s="13" t="s">
        <v>16</v>
      </c>
      <c r="H20" s="94">
        <v>398.4247</v>
      </c>
      <c r="I20" s="117">
        <f t="shared" si="0"/>
        <v>503.65435</v>
      </c>
    </row>
    <row r="21" customFormat="1" ht="17.9" customHeight="1" spans="1:9">
      <c r="A21" s="121" t="s">
        <v>30</v>
      </c>
      <c r="B21" s="139">
        <f>'21年7月'!B21+'21年8月'!B21+'21年9月'!B21</f>
        <v>0</v>
      </c>
      <c r="C21" s="139">
        <f>'21年7月'!C21+'21年8月'!C21+'21年9月'!C21</f>
        <v>0</v>
      </c>
      <c r="D21" s="139">
        <f>'21年7月'!D21+'21年8月'!D21+'21年9月'!D21</f>
        <v>0</v>
      </c>
      <c r="E21" s="123">
        <f t="shared" si="1"/>
        <v>0</v>
      </c>
      <c r="F21" s="13" t="s">
        <v>11</v>
      </c>
      <c r="G21" s="13" t="s">
        <v>11</v>
      </c>
      <c r="H21" s="94">
        <v>0</v>
      </c>
      <c r="I21" s="117">
        <f t="shared" si="0"/>
        <v>0</v>
      </c>
    </row>
    <row r="22" customFormat="1" ht="17.9" customHeight="1" spans="1:9">
      <c r="A22" s="15" t="s">
        <v>31</v>
      </c>
      <c r="B22" s="53">
        <f>SUM(B5:B21)</f>
        <v>4712.20485</v>
      </c>
      <c r="C22" s="139">
        <f>SUM(C5:C21)</f>
        <v>1381.8103</v>
      </c>
      <c r="D22" s="139">
        <f>SUM(D5:D21)</f>
        <v>2861.4001</v>
      </c>
      <c r="E22" s="139">
        <f>SUM(E5:E21)</f>
        <v>4243.2104</v>
      </c>
      <c r="F22" s="13" t="s">
        <v>11</v>
      </c>
      <c r="G22" s="13" t="s">
        <v>11</v>
      </c>
      <c r="H22" s="94">
        <v>1354.6141</v>
      </c>
      <c r="I22" s="117">
        <f t="shared" si="0"/>
        <v>1823.60855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113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47.1845</v>
      </c>
      <c r="C5" s="109">
        <v>8.048</v>
      </c>
      <c r="D5" s="109">
        <v>15.127</v>
      </c>
      <c r="E5" s="123">
        <f t="shared" ref="E5:E22" si="0">C5+D5</f>
        <v>23.175</v>
      </c>
      <c r="F5" s="13" t="s">
        <v>11</v>
      </c>
      <c r="G5" s="13" t="s">
        <v>11</v>
      </c>
      <c r="H5" s="94">
        <v>23.175</v>
      </c>
      <c r="I5" s="117">
        <f t="shared" ref="I5:I22" si="1">H5+B5-E5</f>
        <v>47.1845</v>
      </c>
    </row>
    <row r="6" customFormat="1" ht="17.9" customHeight="1" spans="1:9">
      <c r="A6" s="121" t="s">
        <v>93</v>
      </c>
      <c r="B6" s="139">
        <v>26.1834</v>
      </c>
      <c r="C6" s="109">
        <v>4.98</v>
      </c>
      <c r="D6" s="109">
        <v>23.155</v>
      </c>
      <c r="E6" s="123">
        <f t="shared" si="0"/>
        <v>28.135</v>
      </c>
      <c r="F6" s="13" t="s">
        <v>11</v>
      </c>
      <c r="G6" s="13" t="s">
        <v>11</v>
      </c>
      <c r="H6" s="94">
        <v>28.135</v>
      </c>
      <c r="I6" s="117">
        <f t="shared" si="1"/>
        <v>26.1834</v>
      </c>
    </row>
    <row r="7" customFormat="1" ht="17.9" customHeight="1" spans="1:9">
      <c r="A7" s="121" t="s">
        <v>94</v>
      </c>
      <c r="B7" s="144">
        <v>0</v>
      </c>
      <c r="C7" s="109">
        <v>26.73</v>
      </c>
      <c r="D7" s="109">
        <v>50.44</v>
      </c>
      <c r="E7" s="123">
        <f t="shared" si="0"/>
        <v>77.17</v>
      </c>
      <c r="F7" s="13" t="s">
        <v>11</v>
      </c>
      <c r="G7" s="13" t="s">
        <v>11</v>
      </c>
      <c r="H7" s="94">
        <v>85.93</v>
      </c>
      <c r="I7" s="117">
        <f t="shared" si="1"/>
        <v>8.76000000000001</v>
      </c>
    </row>
    <row r="8" customFormat="1" ht="17.9" customHeight="1" spans="1:9">
      <c r="A8" s="121" t="s">
        <v>14</v>
      </c>
      <c r="B8" s="145">
        <v>54.6466</v>
      </c>
      <c r="C8" s="109">
        <v>27.7363</v>
      </c>
      <c r="D8" s="109">
        <v>181.8156</v>
      </c>
      <c r="E8" s="123">
        <f t="shared" si="0"/>
        <v>209.5519</v>
      </c>
      <c r="F8" s="13" t="s">
        <v>15</v>
      </c>
      <c r="G8" s="13" t="s">
        <v>16</v>
      </c>
      <c r="H8" s="94">
        <v>245.8044</v>
      </c>
      <c r="I8" s="117">
        <f t="shared" si="1"/>
        <v>90.8991</v>
      </c>
    </row>
    <row r="9" customFormat="1" ht="17.9" customHeight="1" spans="1:9">
      <c r="A9" s="121" t="s">
        <v>95</v>
      </c>
      <c r="B9" s="146">
        <v>33.154</v>
      </c>
      <c r="C9" s="109">
        <v>13.8344</v>
      </c>
      <c r="D9" s="109">
        <v>14.6175</v>
      </c>
      <c r="E9" s="123">
        <f t="shared" si="0"/>
        <v>28.4519</v>
      </c>
      <c r="F9" s="13" t="s">
        <v>11</v>
      </c>
      <c r="G9" s="13" t="s">
        <v>11</v>
      </c>
      <c r="H9" s="94">
        <v>32.0833</v>
      </c>
      <c r="I9" s="117">
        <f t="shared" si="1"/>
        <v>36.7854</v>
      </c>
    </row>
    <row r="10" s="118" customFormat="1" ht="17.9" customHeight="1" spans="1:9">
      <c r="A10" s="121" t="s">
        <v>18</v>
      </c>
      <c r="B10" s="139">
        <v>5.13</v>
      </c>
      <c r="C10" s="109">
        <v>0.9</v>
      </c>
      <c r="D10" s="109">
        <v>13.693</v>
      </c>
      <c r="E10" s="123">
        <f t="shared" si="0"/>
        <v>14.593</v>
      </c>
      <c r="F10" s="47" t="s">
        <v>11</v>
      </c>
      <c r="G10" s="47" t="s">
        <v>11</v>
      </c>
      <c r="H10" s="109">
        <v>11.813</v>
      </c>
      <c r="I10" s="117">
        <f t="shared" si="1"/>
        <v>2.35</v>
      </c>
    </row>
    <row r="11" customFormat="1" ht="17.9" customHeight="1" spans="1:9">
      <c r="A11" s="121" t="s">
        <v>96</v>
      </c>
      <c r="B11" s="139">
        <v>226.575</v>
      </c>
      <c r="C11" s="109">
        <v>10.797</v>
      </c>
      <c r="D11" s="109">
        <v>190.125</v>
      </c>
      <c r="E11" s="123">
        <f t="shared" si="0"/>
        <v>200.922</v>
      </c>
      <c r="F11" s="13" t="s">
        <v>20</v>
      </c>
      <c r="G11" s="13" t="s">
        <v>21</v>
      </c>
      <c r="H11" s="94">
        <v>238.999</v>
      </c>
      <c r="I11" s="117">
        <f t="shared" si="1"/>
        <v>264.652</v>
      </c>
    </row>
    <row r="12" customFormat="1" ht="17.9" customHeight="1" spans="1:9">
      <c r="A12" s="121" t="s">
        <v>22</v>
      </c>
      <c r="B12" s="139">
        <v>303.6977</v>
      </c>
      <c r="C12" s="109">
        <v>54.4731</v>
      </c>
      <c r="D12" s="109">
        <v>213.9766</v>
      </c>
      <c r="E12" s="123">
        <f t="shared" si="0"/>
        <v>268.4497</v>
      </c>
      <c r="F12" s="13" t="s">
        <v>15</v>
      </c>
      <c r="G12" s="13" t="s">
        <v>16</v>
      </c>
      <c r="H12" s="94">
        <v>335.6632</v>
      </c>
      <c r="I12" s="117">
        <f t="shared" si="1"/>
        <v>370.9112</v>
      </c>
    </row>
    <row r="13" customFormat="1" ht="17.9" customHeight="1" spans="1:9">
      <c r="A13" s="121" t="s">
        <v>23</v>
      </c>
      <c r="B13" s="139">
        <v>89.3185</v>
      </c>
      <c r="C13" s="109">
        <v>29.539</v>
      </c>
      <c r="D13" s="109">
        <v>50.7465</v>
      </c>
      <c r="E13" s="123">
        <f t="shared" si="0"/>
        <v>80.2855</v>
      </c>
      <c r="F13" s="13" t="s">
        <v>11</v>
      </c>
      <c r="G13" s="13" t="s">
        <v>11</v>
      </c>
      <c r="H13" s="94">
        <v>99.4175</v>
      </c>
      <c r="I13" s="117">
        <f t="shared" si="1"/>
        <v>108.4505</v>
      </c>
    </row>
    <row r="14" customFormat="1" ht="17.9" customHeight="1" spans="1:9">
      <c r="A14" s="121" t="s">
        <v>68</v>
      </c>
      <c r="B14" s="139">
        <v>2.1788</v>
      </c>
      <c r="C14" s="109">
        <v>0</v>
      </c>
      <c r="D14" s="109">
        <v>0.5</v>
      </c>
      <c r="E14" s="123">
        <f t="shared" si="0"/>
        <v>0.5</v>
      </c>
      <c r="F14" s="13" t="s">
        <v>11</v>
      </c>
      <c r="G14" s="13" t="s">
        <v>11</v>
      </c>
      <c r="H14" s="94">
        <v>2.484</v>
      </c>
      <c r="I14" s="117">
        <f t="shared" si="1"/>
        <v>4.1628</v>
      </c>
    </row>
    <row r="15" customFormat="1" ht="17.9" customHeight="1" spans="1:9">
      <c r="A15" s="121" t="s">
        <v>70</v>
      </c>
      <c r="B15" s="139">
        <v>17.9665</v>
      </c>
      <c r="C15" s="109">
        <v>0</v>
      </c>
      <c r="D15" s="109">
        <v>24.9518</v>
      </c>
      <c r="E15" s="123">
        <f t="shared" si="0"/>
        <v>24.9518</v>
      </c>
      <c r="F15" s="13" t="s">
        <v>11</v>
      </c>
      <c r="G15" s="13" t="s">
        <v>11</v>
      </c>
      <c r="H15" s="94">
        <v>29.7468</v>
      </c>
      <c r="I15" s="117">
        <f t="shared" si="1"/>
        <v>22.7615</v>
      </c>
    </row>
    <row r="16" customFormat="1" ht="17.9" customHeight="1" spans="1:9">
      <c r="A16" s="121" t="s">
        <v>24</v>
      </c>
      <c r="B16" s="139">
        <v>0</v>
      </c>
      <c r="C16" s="109">
        <v>0</v>
      </c>
      <c r="D16" s="109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v>0</v>
      </c>
      <c r="C17" s="109">
        <v>0</v>
      </c>
      <c r="D17" s="109">
        <v>0</v>
      </c>
      <c r="E17" s="123">
        <f t="shared" si="0"/>
        <v>0</v>
      </c>
      <c r="F17" s="13" t="s">
        <v>11</v>
      </c>
      <c r="G17" s="13" t="s">
        <v>11</v>
      </c>
      <c r="H17" s="94">
        <v>0</v>
      </c>
      <c r="I17" s="117">
        <f t="shared" si="1"/>
        <v>0</v>
      </c>
    </row>
    <row r="18" customFormat="1" ht="17.9" customHeight="1" spans="1:9">
      <c r="A18" s="121" t="s">
        <v>26</v>
      </c>
      <c r="B18" s="139">
        <v>0</v>
      </c>
      <c r="C18" s="109">
        <v>0</v>
      </c>
      <c r="D18" s="109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v>66.61</v>
      </c>
      <c r="C19" s="109">
        <v>0</v>
      </c>
      <c r="D19" s="109">
        <v>25.18</v>
      </c>
      <c r="E19" s="123">
        <f t="shared" si="0"/>
        <v>25.18</v>
      </c>
      <c r="F19" s="13" t="s">
        <v>11</v>
      </c>
      <c r="G19" s="13" t="s">
        <v>11</v>
      </c>
      <c r="H19" s="94">
        <v>186.703</v>
      </c>
      <c r="I19" s="117">
        <f t="shared" si="1"/>
        <v>228.133</v>
      </c>
    </row>
    <row r="20" customFormat="1" ht="17.9" customHeight="1" spans="1:9">
      <c r="A20" s="121" t="s">
        <v>97</v>
      </c>
      <c r="B20" s="139">
        <v>343.9025</v>
      </c>
      <c r="C20" s="109">
        <v>120.05</v>
      </c>
      <c r="D20" s="109">
        <v>201.2049</v>
      </c>
      <c r="E20" s="123">
        <f t="shared" si="0"/>
        <v>321.2549</v>
      </c>
      <c r="F20" s="13" t="s">
        <v>29</v>
      </c>
      <c r="G20" s="13" t="s">
        <v>16</v>
      </c>
      <c r="H20" s="94">
        <v>503.65435</v>
      </c>
      <c r="I20" s="117">
        <f t="shared" si="1"/>
        <v>526.30195</v>
      </c>
    </row>
    <row r="21" customFormat="1" ht="17.9" customHeight="1" spans="1:9">
      <c r="A21" s="121" t="s">
        <v>30</v>
      </c>
      <c r="B21" s="139">
        <v>0</v>
      </c>
      <c r="C21" s="109">
        <v>0</v>
      </c>
      <c r="D21" s="109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68">
        <f>SUM(B5:B21)</f>
        <v>1216.5475</v>
      </c>
      <c r="C22" s="127">
        <f>SUM(C5:C21)</f>
        <v>297.0878</v>
      </c>
      <c r="D22" s="143">
        <f>SUM(D5:D21)</f>
        <v>1005.5329</v>
      </c>
      <c r="E22" s="123">
        <f t="shared" si="0"/>
        <v>1302.6207</v>
      </c>
      <c r="F22" s="13" t="s">
        <v>11</v>
      </c>
      <c r="G22" s="13" t="s">
        <v>11</v>
      </c>
      <c r="H22" s="94">
        <v>1823.60855</v>
      </c>
      <c r="I22" s="117">
        <f t="shared" si="1"/>
        <v>1737.53535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114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40">
        <v>43.9965</v>
      </c>
      <c r="C5" s="109">
        <v>36.391</v>
      </c>
      <c r="D5" s="109">
        <v>39.337</v>
      </c>
      <c r="E5" s="123">
        <f t="shared" ref="E5:E22" si="0">C5+D5</f>
        <v>75.728</v>
      </c>
      <c r="F5" s="13" t="s">
        <v>11</v>
      </c>
      <c r="G5" s="13" t="s">
        <v>11</v>
      </c>
      <c r="H5" s="94">
        <v>47.1845</v>
      </c>
      <c r="I5" s="117">
        <f t="shared" ref="I5:I22" si="1">H5+B5-E5</f>
        <v>15.453</v>
      </c>
    </row>
    <row r="6" customFormat="1" ht="17.9" customHeight="1" spans="1:9">
      <c r="A6" s="121" t="s">
        <v>93</v>
      </c>
      <c r="B6" s="140">
        <v>24.98</v>
      </c>
      <c r="C6" s="109">
        <v>8.57</v>
      </c>
      <c r="D6" s="109">
        <v>16.7455</v>
      </c>
      <c r="E6" s="123">
        <f t="shared" si="0"/>
        <v>25.3155</v>
      </c>
      <c r="F6" s="13" t="s">
        <v>11</v>
      </c>
      <c r="G6" s="13" t="s">
        <v>11</v>
      </c>
      <c r="H6" s="94">
        <v>26.1834</v>
      </c>
      <c r="I6" s="117">
        <f t="shared" si="1"/>
        <v>25.8479</v>
      </c>
    </row>
    <row r="7" customFormat="1" ht="17.9" customHeight="1" spans="1:9">
      <c r="A7" s="121" t="s">
        <v>94</v>
      </c>
      <c r="B7" s="141">
        <v>1.235</v>
      </c>
      <c r="C7" s="109">
        <v>0</v>
      </c>
      <c r="D7" s="109">
        <v>0</v>
      </c>
      <c r="E7" s="123">
        <f t="shared" si="0"/>
        <v>0</v>
      </c>
      <c r="F7" s="13" t="s">
        <v>11</v>
      </c>
      <c r="G7" s="13" t="s">
        <v>11</v>
      </c>
      <c r="H7" s="94">
        <v>8.76000000000001</v>
      </c>
      <c r="I7" s="117">
        <f t="shared" si="1"/>
        <v>9.99500000000001</v>
      </c>
    </row>
    <row r="8" customFormat="1" ht="17.9" customHeight="1" spans="1:9">
      <c r="A8" s="121" t="s">
        <v>14</v>
      </c>
      <c r="B8" s="142">
        <v>72.5788</v>
      </c>
      <c r="C8" s="109">
        <v>74.5828</v>
      </c>
      <c r="D8" s="109">
        <v>58.472</v>
      </c>
      <c r="E8" s="123">
        <f t="shared" si="0"/>
        <v>133.0548</v>
      </c>
      <c r="F8" s="13" t="s">
        <v>15</v>
      </c>
      <c r="G8" s="13" t="s">
        <v>16</v>
      </c>
      <c r="H8" s="94">
        <v>90.8990999999999</v>
      </c>
      <c r="I8" s="117">
        <f t="shared" si="1"/>
        <v>30.4230999999999</v>
      </c>
    </row>
    <row r="9" customFormat="1" ht="17.9" customHeight="1" spans="1:9">
      <c r="A9" s="121" t="s">
        <v>95</v>
      </c>
      <c r="B9" s="140">
        <v>75.268</v>
      </c>
      <c r="C9" s="109">
        <v>25.167</v>
      </c>
      <c r="D9" s="109">
        <v>43.2529</v>
      </c>
      <c r="E9" s="123">
        <f t="shared" si="0"/>
        <v>68.4199</v>
      </c>
      <c r="F9" s="13" t="s">
        <v>11</v>
      </c>
      <c r="G9" s="13" t="s">
        <v>11</v>
      </c>
      <c r="H9" s="94">
        <v>36.7854</v>
      </c>
      <c r="I9" s="117">
        <f t="shared" si="1"/>
        <v>43.6335</v>
      </c>
    </row>
    <row r="10" s="118" customFormat="1" ht="17.9" customHeight="1" spans="1:9">
      <c r="A10" s="121" t="s">
        <v>18</v>
      </c>
      <c r="B10" s="140">
        <v>21.867</v>
      </c>
      <c r="C10" s="109">
        <v>9.04</v>
      </c>
      <c r="D10" s="109">
        <v>5.65</v>
      </c>
      <c r="E10" s="123">
        <f t="shared" si="0"/>
        <v>14.69</v>
      </c>
      <c r="F10" s="47" t="s">
        <v>11</v>
      </c>
      <c r="G10" s="47" t="s">
        <v>11</v>
      </c>
      <c r="H10" s="109">
        <v>2.35</v>
      </c>
      <c r="I10" s="117">
        <f t="shared" si="1"/>
        <v>9.527</v>
      </c>
    </row>
    <row r="11" customFormat="1" ht="17.9" customHeight="1" spans="1:9">
      <c r="A11" s="121" t="s">
        <v>96</v>
      </c>
      <c r="B11" s="140">
        <v>222.327</v>
      </c>
      <c r="C11" s="109">
        <v>231.319</v>
      </c>
      <c r="D11" s="109">
        <v>121.263</v>
      </c>
      <c r="E11" s="123">
        <f t="shared" si="0"/>
        <v>352.582</v>
      </c>
      <c r="F11" s="13" t="s">
        <v>20</v>
      </c>
      <c r="G11" s="13" t="s">
        <v>21</v>
      </c>
      <c r="H11" s="94">
        <v>264.652</v>
      </c>
      <c r="I11" s="117">
        <f t="shared" si="1"/>
        <v>134.397</v>
      </c>
    </row>
    <row r="12" customFormat="1" ht="17.9" customHeight="1" spans="1:9">
      <c r="A12" s="121" t="s">
        <v>22</v>
      </c>
      <c r="B12" s="140">
        <v>282.0284</v>
      </c>
      <c r="C12" s="109">
        <v>401.9233</v>
      </c>
      <c r="D12" s="109">
        <v>155.5897</v>
      </c>
      <c r="E12" s="123">
        <f t="shared" si="0"/>
        <v>557.513</v>
      </c>
      <c r="F12" s="13" t="s">
        <v>15</v>
      </c>
      <c r="G12" s="13" t="s">
        <v>16</v>
      </c>
      <c r="H12" s="94">
        <v>370.9112</v>
      </c>
      <c r="I12" s="117">
        <f t="shared" si="1"/>
        <v>95.4266</v>
      </c>
    </row>
    <row r="13" customFormat="1" ht="17.9" customHeight="1" spans="1:9">
      <c r="A13" s="121" t="s">
        <v>23</v>
      </c>
      <c r="B13" s="140">
        <v>231.9962</v>
      </c>
      <c r="C13" s="109">
        <v>147.256</v>
      </c>
      <c r="D13" s="109">
        <v>59.287</v>
      </c>
      <c r="E13" s="123">
        <f t="shared" si="0"/>
        <v>206.543</v>
      </c>
      <c r="F13" s="13" t="s">
        <v>11</v>
      </c>
      <c r="G13" s="13" t="s">
        <v>11</v>
      </c>
      <c r="H13" s="94">
        <v>108.4505</v>
      </c>
      <c r="I13" s="117">
        <f t="shared" si="1"/>
        <v>133.9037</v>
      </c>
    </row>
    <row r="14" customFormat="1" ht="17.9" customHeight="1" spans="1:9">
      <c r="A14" s="121" t="s">
        <v>68</v>
      </c>
      <c r="B14" s="140">
        <v>1.905</v>
      </c>
      <c r="C14" s="109">
        <v>0</v>
      </c>
      <c r="D14" s="109">
        <v>3.034</v>
      </c>
      <c r="E14" s="123">
        <f t="shared" si="0"/>
        <v>3.034</v>
      </c>
      <c r="F14" s="13" t="s">
        <v>11</v>
      </c>
      <c r="G14" s="13" t="s">
        <v>11</v>
      </c>
      <c r="H14" s="94">
        <v>4.1628</v>
      </c>
      <c r="I14" s="117">
        <f t="shared" si="1"/>
        <v>3.0338</v>
      </c>
    </row>
    <row r="15" customFormat="1" ht="17.9" customHeight="1" spans="1:9">
      <c r="A15" s="121" t="s">
        <v>70</v>
      </c>
      <c r="B15" s="140">
        <v>29.5748</v>
      </c>
      <c r="C15" s="109">
        <v>0</v>
      </c>
      <c r="D15" s="109">
        <v>32.345</v>
      </c>
      <c r="E15" s="123">
        <f t="shared" si="0"/>
        <v>32.345</v>
      </c>
      <c r="F15" s="13" t="s">
        <v>11</v>
      </c>
      <c r="G15" s="13" t="s">
        <v>11</v>
      </c>
      <c r="H15" s="94">
        <v>22.7615</v>
      </c>
      <c r="I15" s="117">
        <f t="shared" si="1"/>
        <v>19.9913</v>
      </c>
    </row>
    <row r="16" customFormat="1" ht="17.9" customHeight="1" spans="1:9">
      <c r="A16" s="121" t="s">
        <v>24</v>
      </c>
      <c r="B16" s="140">
        <v>0</v>
      </c>
      <c r="C16" s="109">
        <v>0</v>
      </c>
      <c r="D16" s="109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40">
        <v>0</v>
      </c>
      <c r="C17" s="109">
        <v>0</v>
      </c>
      <c r="D17" s="109">
        <v>0</v>
      </c>
      <c r="E17" s="123">
        <f t="shared" si="0"/>
        <v>0</v>
      </c>
      <c r="F17" s="13" t="s">
        <v>11</v>
      </c>
      <c r="G17" s="13" t="s">
        <v>11</v>
      </c>
      <c r="H17" s="94">
        <v>0</v>
      </c>
      <c r="I17" s="117">
        <f t="shared" si="1"/>
        <v>0</v>
      </c>
    </row>
    <row r="18" customFormat="1" ht="17.9" customHeight="1" spans="1:9">
      <c r="A18" s="121" t="s">
        <v>26</v>
      </c>
      <c r="B18" s="140">
        <v>0</v>
      </c>
      <c r="C18" s="109">
        <v>0</v>
      </c>
      <c r="D18" s="109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40">
        <v>76.2276</v>
      </c>
      <c r="C19" s="109">
        <v>120.7</v>
      </c>
      <c r="D19" s="109">
        <v>12.857</v>
      </c>
      <c r="E19" s="123">
        <f t="shared" si="0"/>
        <v>133.557</v>
      </c>
      <c r="F19" s="13" t="s">
        <v>11</v>
      </c>
      <c r="G19" s="13" t="s">
        <v>11</v>
      </c>
      <c r="H19" s="94">
        <v>228.133</v>
      </c>
      <c r="I19" s="117">
        <f t="shared" si="1"/>
        <v>170.8036</v>
      </c>
    </row>
    <row r="20" customFormat="1" ht="17.9" customHeight="1" spans="1:9">
      <c r="A20" s="121" t="s">
        <v>97</v>
      </c>
      <c r="B20" s="126">
        <v>539.0667</v>
      </c>
      <c r="C20" s="109">
        <v>443.34605</v>
      </c>
      <c r="D20" s="109">
        <v>265.4143</v>
      </c>
      <c r="E20" s="123">
        <f t="shared" si="0"/>
        <v>708.76035</v>
      </c>
      <c r="F20" s="13" t="s">
        <v>29</v>
      </c>
      <c r="G20" s="13" t="s">
        <v>16</v>
      </c>
      <c r="H20" s="94">
        <v>526.30195</v>
      </c>
      <c r="I20" s="117">
        <f t="shared" si="1"/>
        <v>356.6083</v>
      </c>
    </row>
    <row r="21" customFormat="1" ht="17.9" customHeight="1" spans="1:9">
      <c r="A21" s="121" t="s">
        <v>30</v>
      </c>
      <c r="B21" s="126">
        <v>0</v>
      </c>
      <c r="C21" s="109">
        <v>0</v>
      </c>
      <c r="D21" s="109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68">
        <f>SUM(B5:B21)</f>
        <v>1623.051</v>
      </c>
      <c r="C22" s="127">
        <f>SUM(C5:C21)</f>
        <v>1498.29515</v>
      </c>
      <c r="D22" s="143">
        <f>SUM(D5:D21)</f>
        <v>813.2474</v>
      </c>
      <c r="E22" s="123">
        <f t="shared" si="0"/>
        <v>2311.54255</v>
      </c>
      <c r="F22" s="13" t="s">
        <v>11</v>
      </c>
      <c r="G22" s="13" t="s">
        <v>11</v>
      </c>
      <c r="H22" s="94">
        <v>1737.53535</v>
      </c>
      <c r="I22" s="117">
        <f t="shared" si="1"/>
        <v>1049.0438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3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41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13.66</v>
      </c>
      <c r="C5" s="12">
        <v>14.96</v>
      </c>
      <c r="D5" s="13" t="s">
        <v>11</v>
      </c>
      <c r="E5" s="13" t="s">
        <v>11</v>
      </c>
      <c r="F5" s="13">
        <v>113.22</v>
      </c>
      <c r="G5" s="13">
        <f>F5+B5-C5</f>
        <v>111.92</v>
      </c>
    </row>
    <row r="6" ht="21.95" customHeight="1" spans="1:7">
      <c r="A6" s="11" t="s">
        <v>12</v>
      </c>
      <c r="B6" s="12">
        <v>0</v>
      </c>
      <c r="C6" s="12">
        <v>0</v>
      </c>
      <c r="D6" s="13" t="s">
        <v>11</v>
      </c>
      <c r="E6" s="13" t="s">
        <v>11</v>
      </c>
      <c r="F6" s="13">
        <v>9.99200722162641e-16</v>
      </c>
      <c r="G6" s="13">
        <f t="shared" ref="G6:G19" si="0">F6+B6-C6</f>
        <v>9.99200722162641e-16</v>
      </c>
    </row>
    <row r="7" ht="21.95" customHeight="1" spans="1:7">
      <c r="A7" s="11" t="s">
        <v>13</v>
      </c>
      <c r="B7" s="12">
        <v>29.53</v>
      </c>
      <c r="C7" s="12">
        <v>23.4</v>
      </c>
      <c r="D7" s="13" t="s">
        <v>11</v>
      </c>
      <c r="E7" s="13" t="s">
        <v>11</v>
      </c>
      <c r="F7" s="13">
        <v>40.16</v>
      </c>
      <c r="G7" s="13">
        <f t="shared" si="0"/>
        <v>46.29</v>
      </c>
    </row>
    <row r="8" ht="21.95" customHeight="1" spans="1:7">
      <c r="A8" s="11" t="s">
        <v>14</v>
      </c>
      <c r="B8" s="12">
        <v>69.88</v>
      </c>
      <c r="C8" s="12">
        <v>48.875</v>
      </c>
      <c r="D8" s="13" t="s">
        <v>15</v>
      </c>
      <c r="E8" s="13" t="s">
        <v>16</v>
      </c>
      <c r="F8" s="13">
        <v>197.232</v>
      </c>
      <c r="G8" s="13">
        <f t="shared" si="0"/>
        <v>218.237</v>
      </c>
    </row>
    <row r="9" ht="21.95" customHeight="1" spans="1:7">
      <c r="A9" s="11" t="s">
        <v>17</v>
      </c>
      <c r="B9" s="12">
        <v>9.78</v>
      </c>
      <c r="C9" s="12">
        <v>3.3</v>
      </c>
      <c r="D9" s="13" t="s">
        <v>11</v>
      </c>
      <c r="E9" s="13" t="s">
        <v>11</v>
      </c>
      <c r="F9" s="13">
        <v>15.967</v>
      </c>
      <c r="G9" s="13">
        <f t="shared" si="0"/>
        <v>22.447</v>
      </c>
    </row>
    <row r="10" ht="21.95" customHeight="1" spans="1:7">
      <c r="A10" s="11" t="s">
        <v>18</v>
      </c>
      <c r="B10" s="12">
        <v>4</v>
      </c>
      <c r="C10" s="12">
        <v>0</v>
      </c>
      <c r="D10" s="13" t="s">
        <v>11</v>
      </c>
      <c r="E10" s="13" t="s">
        <v>11</v>
      </c>
      <c r="F10" s="13">
        <v>0</v>
      </c>
      <c r="G10" s="13">
        <f t="shared" si="0"/>
        <v>4</v>
      </c>
    </row>
    <row r="11" ht="21.95" customHeight="1" spans="1:7">
      <c r="A11" s="11" t="s">
        <v>19</v>
      </c>
      <c r="B11" s="12">
        <v>88.36</v>
      </c>
      <c r="C11" s="12">
        <v>153.16</v>
      </c>
      <c r="D11" s="13" t="s">
        <v>20</v>
      </c>
      <c r="E11" s="13" t="s">
        <v>21</v>
      </c>
      <c r="F11" s="13">
        <v>1159.448</v>
      </c>
      <c r="G11" s="13">
        <f t="shared" si="0"/>
        <v>1094.648</v>
      </c>
    </row>
    <row r="12" ht="21.95" customHeight="1" spans="1:7">
      <c r="A12" s="11" t="s">
        <v>22</v>
      </c>
      <c r="B12" s="12">
        <v>143.22</v>
      </c>
      <c r="C12" s="12">
        <v>178.08</v>
      </c>
      <c r="D12" s="13" t="s">
        <v>15</v>
      </c>
      <c r="E12" s="13" t="s">
        <v>16</v>
      </c>
      <c r="F12" s="13">
        <v>236.138</v>
      </c>
      <c r="G12" s="13">
        <f t="shared" si="0"/>
        <v>201.278</v>
      </c>
    </row>
    <row r="13" ht="21.95" customHeight="1" spans="1:7">
      <c r="A13" s="11" t="s">
        <v>23</v>
      </c>
      <c r="B13" s="12">
        <v>82.1336</v>
      </c>
      <c r="C13" s="12">
        <v>72.4106</v>
      </c>
      <c r="D13" s="13" t="s">
        <v>11</v>
      </c>
      <c r="E13" s="13" t="s">
        <v>11</v>
      </c>
      <c r="F13" s="13">
        <v>295.282</v>
      </c>
      <c r="G13" s="13">
        <f t="shared" si="0"/>
        <v>305.005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3">
        <v>0</v>
      </c>
      <c r="G14" s="13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3">
        <v>0</v>
      </c>
      <c r="G15" s="13">
        <f t="shared" si="0"/>
        <v>0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3">
        <v>0</v>
      </c>
      <c r="G16" s="13">
        <f t="shared" si="0"/>
        <v>0</v>
      </c>
    </row>
    <row r="17" ht="21.95" customHeight="1" spans="1:7">
      <c r="A17" s="11" t="s">
        <v>27</v>
      </c>
      <c r="B17" s="12">
        <v>0</v>
      </c>
      <c r="C17" s="12">
        <v>0</v>
      </c>
      <c r="D17" s="13" t="s">
        <v>11</v>
      </c>
      <c r="E17" s="13" t="s">
        <v>11</v>
      </c>
      <c r="F17" s="13">
        <v>0</v>
      </c>
      <c r="G17" s="13">
        <f t="shared" si="0"/>
        <v>0</v>
      </c>
    </row>
    <row r="18" ht="21.95" customHeight="1" spans="1:7">
      <c r="A18" s="11" t="s">
        <v>28</v>
      </c>
      <c r="B18" s="12">
        <v>52.573</v>
      </c>
      <c r="C18" s="12">
        <v>97.653</v>
      </c>
      <c r="D18" s="13" t="s">
        <v>29</v>
      </c>
      <c r="E18" s="13" t="s">
        <v>16</v>
      </c>
      <c r="F18" s="13">
        <v>205.18</v>
      </c>
      <c r="G18" s="13">
        <f t="shared" si="0"/>
        <v>160.1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3">
        <v>0</v>
      </c>
      <c r="G19" s="13">
        <f t="shared" si="0"/>
        <v>0</v>
      </c>
    </row>
    <row r="20" ht="21.95" customHeight="1" spans="1:8">
      <c r="A20" s="15" t="s">
        <v>31</v>
      </c>
      <c r="B20" s="16">
        <f>B5+B7+B8+B9+B10+B11+B12+B13+B18</f>
        <v>493.1366</v>
      </c>
      <c r="C20" s="16">
        <f>C5+C6+C7+C8+C9+C10+C11+C12+C13+C18</f>
        <v>591.8386</v>
      </c>
      <c r="D20" s="13" t="s">
        <v>11</v>
      </c>
      <c r="E20" s="13" t="s">
        <v>11</v>
      </c>
      <c r="F20" s="16">
        <v>2262.627</v>
      </c>
      <c r="G20" s="16">
        <f>SUM(G5:G19)</f>
        <v>2163.925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115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22">
        <v>42.3406</v>
      </c>
      <c r="C5" s="109">
        <v>30.485</v>
      </c>
      <c r="D5" s="109">
        <v>20.1306</v>
      </c>
      <c r="E5" s="123">
        <f t="shared" ref="E5:E22" si="0">C5+D5</f>
        <v>50.6156</v>
      </c>
      <c r="F5" s="13" t="s">
        <v>11</v>
      </c>
      <c r="G5" s="13" t="s">
        <v>11</v>
      </c>
      <c r="H5" s="94">
        <v>15.453</v>
      </c>
      <c r="I5" s="117">
        <f t="shared" ref="I5:I22" si="1">H5+B5-E5</f>
        <v>7.178</v>
      </c>
    </row>
    <row r="6" customFormat="1" ht="17.9" customHeight="1" spans="1:9">
      <c r="A6" s="121" t="s">
        <v>93</v>
      </c>
      <c r="B6" s="122">
        <v>23.1866</v>
      </c>
      <c r="C6" s="109">
        <v>45.7535</v>
      </c>
      <c r="D6" s="109">
        <v>3.281</v>
      </c>
      <c r="E6" s="123">
        <f t="shared" si="0"/>
        <v>49.0345</v>
      </c>
      <c r="F6" s="13" t="s">
        <v>11</v>
      </c>
      <c r="G6" s="13" t="s">
        <v>11</v>
      </c>
      <c r="H6" s="94">
        <v>25.8479</v>
      </c>
      <c r="I6" s="117">
        <f t="shared" si="1"/>
        <v>0</v>
      </c>
    </row>
    <row r="7" customFormat="1" ht="17.9" customHeight="1" spans="1:9">
      <c r="A7" s="121" t="s">
        <v>94</v>
      </c>
      <c r="B7" s="124">
        <v>28.66</v>
      </c>
      <c r="C7" s="109">
        <v>26.035</v>
      </c>
      <c r="D7" s="109">
        <v>3.86</v>
      </c>
      <c r="E7" s="123">
        <f t="shared" si="0"/>
        <v>29.895</v>
      </c>
      <c r="F7" s="13" t="s">
        <v>11</v>
      </c>
      <c r="G7" s="13" t="s">
        <v>11</v>
      </c>
      <c r="H7" s="94">
        <v>9.99500000000001</v>
      </c>
      <c r="I7" s="117">
        <f t="shared" si="1"/>
        <v>8.76000000000001</v>
      </c>
    </row>
    <row r="8" customFormat="1" ht="17.9" customHeight="1" spans="1:9">
      <c r="A8" s="121" t="s">
        <v>14</v>
      </c>
      <c r="B8" s="135">
        <v>207.8197</v>
      </c>
      <c r="C8" s="109">
        <v>56.4965</v>
      </c>
      <c r="D8" s="109">
        <v>62.8024</v>
      </c>
      <c r="E8" s="123">
        <f t="shared" si="0"/>
        <v>119.2989</v>
      </c>
      <c r="F8" s="13" t="s">
        <v>15</v>
      </c>
      <c r="G8" s="13" t="s">
        <v>16</v>
      </c>
      <c r="H8" s="94">
        <v>30.4230999999999</v>
      </c>
      <c r="I8" s="117">
        <f t="shared" si="1"/>
        <v>118.9439</v>
      </c>
    </row>
    <row r="9" customFormat="1" ht="17.9" customHeight="1" spans="1:9">
      <c r="A9" s="121" t="s">
        <v>95</v>
      </c>
      <c r="B9" s="122">
        <v>151.01714</v>
      </c>
      <c r="C9" s="109">
        <v>43.0246</v>
      </c>
      <c r="D9" s="109">
        <v>68.93614</v>
      </c>
      <c r="E9" s="123">
        <f t="shared" si="0"/>
        <v>111.96074</v>
      </c>
      <c r="F9" s="13" t="s">
        <v>11</v>
      </c>
      <c r="G9" s="13" t="s">
        <v>11</v>
      </c>
      <c r="H9" s="94">
        <v>43.6335</v>
      </c>
      <c r="I9" s="117">
        <f t="shared" si="1"/>
        <v>82.6899</v>
      </c>
    </row>
    <row r="10" s="118" customFormat="1" ht="17.9" customHeight="1" spans="1:9">
      <c r="A10" s="121" t="s">
        <v>18</v>
      </c>
      <c r="B10" s="122">
        <v>35.0923</v>
      </c>
      <c r="C10" s="109">
        <v>13.1672</v>
      </c>
      <c r="D10" s="109">
        <v>14.9175</v>
      </c>
      <c r="E10" s="123">
        <f t="shared" si="0"/>
        <v>28.0847</v>
      </c>
      <c r="F10" s="47" t="s">
        <v>11</v>
      </c>
      <c r="G10" s="47" t="s">
        <v>11</v>
      </c>
      <c r="H10" s="109">
        <v>9.527</v>
      </c>
      <c r="I10" s="117">
        <f t="shared" si="1"/>
        <v>16.5346</v>
      </c>
    </row>
    <row r="11" customFormat="1" ht="17.9" customHeight="1" spans="1:9">
      <c r="A11" s="121" t="s">
        <v>96</v>
      </c>
      <c r="B11" s="122">
        <v>371.5446</v>
      </c>
      <c r="C11" s="109">
        <v>157.1304</v>
      </c>
      <c r="D11" s="109">
        <v>94.2902</v>
      </c>
      <c r="E11" s="123">
        <f t="shared" si="0"/>
        <v>251.4206</v>
      </c>
      <c r="F11" s="13" t="s">
        <v>20</v>
      </c>
      <c r="G11" s="13" t="s">
        <v>21</v>
      </c>
      <c r="H11" s="94">
        <v>134.397</v>
      </c>
      <c r="I11" s="117">
        <f t="shared" si="1"/>
        <v>254.521</v>
      </c>
    </row>
    <row r="12" customFormat="1" ht="17.9" customHeight="1" spans="1:9">
      <c r="A12" s="121" t="s">
        <v>22</v>
      </c>
      <c r="B12" s="122">
        <v>401.9274</v>
      </c>
      <c r="C12" s="109">
        <v>131.471</v>
      </c>
      <c r="D12" s="109">
        <v>251.8442</v>
      </c>
      <c r="E12" s="123">
        <f t="shared" si="0"/>
        <v>383.3152</v>
      </c>
      <c r="F12" s="13" t="s">
        <v>15</v>
      </c>
      <c r="G12" s="13" t="s">
        <v>16</v>
      </c>
      <c r="H12" s="94">
        <v>95.4266</v>
      </c>
      <c r="I12" s="117">
        <f t="shared" si="1"/>
        <v>114.0388</v>
      </c>
    </row>
    <row r="13" customFormat="1" ht="17.9" customHeight="1" spans="1:9">
      <c r="A13" s="121" t="s">
        <v>23</v>
      </c>
      <c r="B13" s="122">
        <v>134.5335</v>
      </c>
      <c r="C13" s="109">
        <v>65.0107</v>
      </c>
      <c r="D13" s="109">
        <v>116.9399</v>
      </c>
      <c r="E13" s="123">
        <f t="shared" si="0"/>
        <v>181.9506</v>
      </c>
      <c r="F13" s="13" t="s">
        <v>11</v>
      </c>
      <c r="G13" s="13" t="s">
        <v>11</v>
      </c>
      <c r="H13" s="94">
        <v>133.9037</v>
      </c>
      <c r="I13" s="117">
        <f t="shared" si="1"/>
        <v>86.4866</v>
      </c>
    </row>
    <row r="14" customFormat="1" ht="17.9" customHeight="1" spans="1:9">
      <c r="A14" s="121" t="s">
        <v>68</v>
      </c>
      <c r="B14" s="122">
        <v>4.4112</v>
      </c>
      <c r="C14" s="109">
        <v>0</v>
      </c>
      <c r="D14" s="109">
        <v>5.811</v>
      </c>
      <c r="E14" s="123">
        <f t="shared" si="0"/>
        <v>5.811</v>
      </c>
      <c r="F14" s="13" t="s">
        <v>11</v>
      </c>
      <c r="G14" s="13" t="s">
        <v>11</v>
      </c>
      <c r="H14" s="94">
        <v>3.0338</v>
      </c>
      <c r="I14" s="117">
        <f t="shared" si="1"/>
        <v>1.634</v>
      </c>
    </row>
    <row r="15" customFormat="1" ht="17.9" customHeight="1" spans="1:9">
      <c r="A15" s="121" t="s">
        <v>70</v>
      </c>
      <c r="B15" s="122">
        <v>229.0947</v>
      </c>
      <c r="C15" s="109">
        <v>0</v>
      </c>
      <c r="D15" s="109">
        <v>171.312</v>
      </c>
      <c r="E15" s="123">
        <f t="shared" si="0"/>
        <v>171.312</v>
      </c>
      <c r="F15" s="13" t="s">
        <v>11</v>
      </c>
      <c r="G15" s="13" t="s">
        <v>11</v>
      </c>
      <c r="H15" s="94">
        <v>19.9913</v>
      </c>
      <c r="I15" s="117">
        <f t="shared" si="1"/>
        <v>77.774</v>
      </c>
    </row>
    <row r="16" customFormat="1" ht="17.9" customHeight="1" spans="1:9">
      <c r="A16" s="121" t="s">
        <v>24</v>
      </c>
      <c r="B16" s="122">
        <v>0</v>
      </c>
      <c r="C16" s="109">
        <v>0</v>
      </c>
      <c r="D16" s="109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22">
        <v>1.55</v>
      </c>
      <c r="C17" s="109">
        <v>1.55</v>
      </c>
      <c r="D17" s="109">
        <v>0</v>
      </c>
      <c r="E17" s="123">
        <f t="shared" si="0"/>
        <v>1.55</v>
      </c>
      <c r="F17" s="13" t="s">
        <v>11</v>
      </c>
      <c r="G17" s="13" t="s">
        <v>11</v>
      </c>
      <c r="H17" s="94">
        <v>0</v>
      </c>
      <c r="I17" s="117">
        <f t="shared" si="1"/>
        <v>0</v>
      </c>
    </row>
    <row r="18" customFormat="1" ht="17.9" customHeight="1" spans="1:9">
      <c r="A18" s="121" t="s">
        <v>26</v>
      </c>
      <c r="B18" s="122">
        <v>0</v>
      </c>
      <c r="C18" s="109">
        <v>0</v>
      </c>
      <c r="D18" s="109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22">
        <v>72.664</v>
      </c>
      <c r="C19" s="109">
        <v>35.968</v>
      </c>
      <c r="D19" s="109">
        <v>53.0366</v>
      </c>
      <c r="E19" s="123">
        <f t="shared" si="0"/>
        <v>89.0046</v>
      </c>
      <c r="F19" s="13" t="s">
        <v>11</v>
      </c>
      <c r="G19" s="13" t="s">
        <v>11</v>
      </c>
      <c r="H19" s="94">
        <v>170.8036</v>
      </c>
      <c r="I19" s="117">
        <f t="shared" si="1"/>
        <v>154.463</v>
      </c>
    </row>
    <row r="20" customFormat="1" ht="17.9" customHeight="1" spans="1:9">
      <c r="A20" s="121" t="s">
        <v>97</v>
      </c>
      <c r="B20" s="122">
        <v>707.10624</v>
      </c>
      <c r="C20" s="109">
        <v>388.89167</v>
      </c>
      <c r="D20" s="109">
        <v>368.2223</v>
      </c>
      <c r="E20" s="123">
        <f t="shared" si="0"/>
        <v>757.11397</v>
      </c>
      <c r="F20" s="13" t="s">
        <v>29</v>
      </c>
      <c r="G20" s="13" t="s">
        <v>16</v>
      </c>
      <c r="H20" s="94">
        <v>356.6083</v>
      </c>
      <c r="I20" s="117">
        <f t="shared" si="1"/>
        <v>306.60057</v>
      </c>
    </row>
    <row r="21" customFormat="1" ht="17.9" customHeight="1" spans="1:9">
      <c r="A21" s="121" t="s">
        <v>30</v>
      </c>
      <c r="B21" s="126">
        <v>0</v>
      </c>
      <c r="C21" s="109">
        <v>0</v>
      </c>
      <c r="D21" s="109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68">
        <f>SUM(B5:B21)</f>
        <v>2410.94798</v>
      </c>
      <c r="C22" s="127">
        <f>SUM(C5:C21)</f>
        <v>994.98357</v>
      </c>
      <c r="D22" s="114">
        <f>SUM(D5:D21)</f>
        <v>1235.38384</v>
      </c>
      <c r="E22" s="123">
        <f t="shared" si="0"/>
        <v>2230.36741</v>
      </c>
      <c r="F22" s="13" t="s">
        <v>11</v>
      </c>
      <c r="G22" s="13" t="s">
        <v>11</v>
      </c>
      <c r="H22" s="94">
        <v>1049.0438</v>
      </c>
      <c r="I22" s="117">
        <f t="shared" si="1"/>
        <v>1229.62437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I22" sqref="I22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  <col min="11" max="11" width="9.375" customWidth="1"/>
  </cols>
  <sheetData>
    <row r="1" customFormat="1" ht="22.5" customHeight="1" spans="1:9">
      <c r="A1" s="3" t="s">
        <v>116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35</v>
      </c>
      <c r="I3" s="8" t="s">
        <v>36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f>'21年10月'!B5+'2021年11月'!B5+'2021年12月'!B5</f>
        <v>133.5216</v>
      </c>
      <c r="C5" s="139">
        <f>'21年10月'!C5+'2021年11月'!C5+'2021年12月'!C5</f>
        <v>74.924</v>
      </c>
      <c r="D5" s="139">
        <f>'2021年11月'!D5+'2021年12月'!D5+'21年10月'!D5</f>
        <v>74.5946</v>
      </c>
      <c r="E5" s="123">
        <f t="shared" ref="E5:E21" si="0">C5+D5</f>
        <v>149.5186</v>
      </c>
      <c r="F5" s="13" t="s">
        <v>11</v>
      </c>
      <c r="G5" s="13" t="s">
        <v>11</v>
      </c>
      <c r="H5" s="94">
        <v>23.175</v>
      </c>
      <c r="I5" s="117">
        <f t="shared" ref="I5:I22" si="1">H5+B5-E5</f>
        <v>7.17800000000003</v>
      </c>
    </row>
    <row r="6" customFormat="1" ht="17.9" customHeight="1" spans="1:9">
      <c r="A6" s="121" t="s">
        <v>93</v>
      </c>
      <c r="B6" s="139">
        <f>'21年10月'!B6+'2021年11月'!B6+'2021年12月'!B6</f>
        <v>74.35</v>
      </c>
      <c r="C6" s="139">
        <f>'21年10月'!C6+'2021年11月'!C6+'2021年12月'!C6</f>
        <v>59.3035</v>
      </c>
      <c r="D6" s="139">
        <f>'2021年11月'!D6+'2021年12月'!D6+'21年10月'!D6</f>
        <v>43.1815</v>
      </c>
      <c r="E6" s="123">
        <f t="shared" si="0"/>
        <v>102.485</v>
      </c>
      <c r="F6" s="13" t="s">
        <v>11</v>
      </c>
      <c r="G6" s="13" t="s">
        <v>11</v>
      </c>
      <c r="H6" s="94">
        <v>28.135</v>
      </c>
      <c r="I6" s="117">
        <f t="shared" si="1"/>
        <v>0</v>
      </c>
    </row>
    <row r="7" customFormat="1" ht="17.9" customHeight="1" spans="1:9">
      <c r="A7" s="121" t="s">
        <v>94</v>
      </c>
      <c r="B7" s="139">
        <f>'21年10月'!B7+'2021年11月'!B7+'2021年12月'!B7</f>
        <v>29.895</v>
      </c>
      <c r="C7" s="139">
        <f>'21年10月'!C7+'2021年11月'!C7+'2021年12月'!C7</f>
        <v>52.765</v>
      </c>
      <c r="D7" s="139">
        <f>'2021年11月'!D7+'2021年12月'!D7+'21年10月'!D7</f>
        <v>54.3</v>
      </c>
      <c r="E7" s="123">
        <f t="shared" si="0"/>
        <v>107.065</v>
      </c>
      <c r="F7" s="13" t="s">
        <v>11</v>
      </c>
      <c r="G7" s="13" t="s">
        <v>11</v>
      </c>
      <c r="H7" s="94">
        <v>85.93</v>
      </c>
      <c r="I7" s="117">
        <f t="shared" si="1"/>
        <v>8.76000000000001</v>
      </c>
    </row>
    <row r="8" customFormat="1" ht="17.9" customHeight="1" spans="1:9">
      <c r="A8" s="121" t="s">
        <v>14</v>
      </c>
      <c r="B8" s="139">
        <f>'21年10月'!B8+'2021年11月'!B8+'2021年12月'!B8</f>
        <v>335.0451</v>
      </c>
      <c r="C8" s="139">
        <f>'21年10月'!C8+'2021年11月'!C8+'2021年12月'!C8</f>
        <v>158.8156</v>
      </c>
      <c r="D8" s="139">
        <f>'2021年11月'!D8+'2021年12月'!D8+'21年10月'!D8</f>
        <v>303.09</v>
      </c>
      <c r="E8" s="123">
        <f t="shared" si="0"/>
        <v>461.9056</v>
      </c>
      <c r="F8" s="13" t="s">
        <v>15</v>
      </c>
      <c r="G8" s="13" t="s">
        <v>16</v>
      </c>
      <c r="H8" s="94">
        <v>245.8044</v>
      </c>
      <c r="I8" s="117">
        <f t="shared" si="1"/>
        <v>118.9439</v>
      </c>
    </row>
    <row r="9" customFormat="1" ht="17.9" customHeight="1" spans="1:9">
      <c r="A9" s="121" t="s">
        <v>95</v>
      </c>
      <c r="B9" s="139">
        <f>'21年10月'!B9+'2021年11月'!B9+'2021年12月'!B9</f>
        <v>259.43914</v>
      </c>
      <c r="C9" s="139">
        <f>'21年10月'!C9+'2021年11月'!C9+'2021年12月'!C9</f>
        <v>82.026</v>
      </c>
      <c r="D9" s="139">
        <f>'2021年11月'!D9+'2021年12月'!D9+'21年10月'!D9</f>
        <v>126.80654</v>
      </c>
      <c r="E9" s="123">
        <f t="shared" si="0"/>
        <v>208.83254</v>
      </c>
      <c r="F9" s="13" t="s">
        <v>11</v>
      </c>
      <c r="G9" s="13" t="s">
        <v>11</v>
      </c>
      <c r="H9" s="94">
        <v>32.0833</v>
      </c>
      <c r="I9" s="117">
        <f t="shared" si="1"/>
        <v>82.6899</v>
      </c>
    </row>
    <row r="10" customFormat="1" ht="17.9" customHeight="1" spans="1:9">
      <c r="A10" s="121" t="s">
        <v>18</v>
      </c>
      <c r="B10" s="139">
        <f>'21年10月'!B10+'2021年11月'!B10+'2021年12月'!B10</f>
        <v>62.0893</v>
      </c>
      <c r="C10" s="139">
        <f>'21年10月'!C10+'2021年11月'!C10+'2021年12月'!C10</f>
        <v>23.1072</v>
      </c>
      <c r="D10" s="139">
        <f>'2021年11月'!D10+'2021年12月'!D10+'21年10月'!D10</f>
        <v>34.2605</v>
      </c>
      <c r="E10" s="123">
        <f t="shared" si="0"/>
        <v>57.3677</v>
      </c>
      <c r="F10" s="13" t="s">
        <v>11</v>
      </c>
      <c r="G10" s="13" t="s">
        <v>11</v>
      </c>
      <c r="H10" s="94">
        <v>11.813</v>
      </c>
      <c r="I10" s="117">
        <f t="shared" si="1"/>
        <v>16.5346</v>
      </c>
    </row>
    <row r="11" customFormat="1" ht="17.9" customHeight="1" spans="1:9">
      <c r="A11" s="121" t="s">
        <v>96</v>
      </c>
      <c r="B11" s="139">
        <f>'21年10月'!B11+'2021年11月'!B11+'2021年12月'!B11</f>
        <v>820.4466</v>
      </c>
      <c r="C11" s="139">
        <f>'21年10月'!C11+'2021年11月'!C11+'2021年12月'!C11</f>
        <v>399.2464</v>
      </c>
      <c r="D11" s="139">
        <f>'2021年11月'!D11+'2021年12月'!D11+'21年10月'!D11</f>
        <v>405.6782</v>
      </c>
      <c r="E11" s="123">
        <f t="shared" si="0"/>
        <v>804.9246</v>
      </c>
      <c r="F11" s="13" t="s">
        <v>20</v>
      </c>
      <c r="G11" s="13" t="s">
        <v>21</v>
      </c>
      <c r="H11" s="94">
        <v>238.999</v>
      </c>
      <c r="I11" s="117">
        <f t="shared" si="1"/>
        <v>254.521</v>
      </c>
    </row>
    <row r="12" customFormat="1" ht="17.9" customHeight="1" spans="1:9">
      <c r="A12" s="121" t="s">
        <v>22</v>
      </c>
      <c r="B12" s="139">
        <f>'21年10月'!B12+'2021年11月'!B12+'2021年12月'!B12</f>
        <v>987.6535</v>
      </c>
      <c r="C12" s="139">
        <f>'21年10月'!C12+'2021年11月'!C12+'2021年12月'!C12</f>
        <v>587.8674</v>
      </c>
      <c r="D12" s="139">
        <f>'2021年11月'!D12+'2021年12月'!D12+'21年10月'!D12</f>
        <v>621.4105</v>
      </c>
      <c r="E12" s="123">
        <f t="shared" si="0"/>
        <v>1209.2779</v>
      </c>
      <c r="F12" s="13" t="s">
        <v>15</v>
      </c>
      <c r="G12" s="13" t="s">
        <v>16</v>
      </c>
      <c r="H12" s="94">
        <v>335.6632</v>
      </c>
      <c r="I12" s="117">
        <f t="shared" si="1"/>
        <v>114.0388</v>
      </c>
    </row>
    <row r="13" customFormat="1" ht="17.9" customHeight="1" spans="1:9">
      <c r="A13" s="121" t="s">
        <v>23</v>
      </c>
      <c r="B13" s="139">
        <f>'21年10月'!B13+'2021年11月'!B13+'2021年12月'!B13</f>
        <v>455.8482</v>
      </c>
      <c r="C13" s="139">
        <f>'21年10月'!C13+'2021年11月'!C13+'2021年12月'!C13</f>
        <v>241.8057</v>
      </c>
      <c r="D13" s="139">
        <f>'2021年11月'!D13+'2021年12月'!D13+'21年10月'!D13</f>
        <v>226.9734</v>
      </c>
      <c r="E13" s="123">
        <f t="shared" si="0"/>
        <v>468.7791</v>
      </c>
      <c r="F13" s="13" t="s">
        <v>11</v>
      </c>
      <c r="G13" s="13" t="s">
        <v>11</v>
      </c>
      <c r="H13" s="94">
        <v>99.4175</v>
      </c>
      <c r="I13" s="117">
        <f t="shared" si="1"/>
        <v>86.4866000000001</v>
      </c>
    </row>
    <row r="14" customFormat="1" ht="17.9" customHeight="1" spans="1:9">
      <c r="A14" s="121" t="s">
        <v>68</v>
      </c>
      <c r="B14" s="139">
        <f>'21年10月'!B14+'2021年11月'!B14+'2021年12月'!B14</f>
        <v>8.495</v>
      </c>
      <c r="C14" s="139">
        <f>'21年10月'!C14+'2021年11月'!C14+'2021年12月'!C14</f>
        <v>0</v>
      </c>
      <c r="D14" s="139">
        <f>'2021年11月'!D14+'2021年12月'!D14+'21年10月'!D14</f>
        <v>9.345</v>
      </c>
      <c r="E14" s="123">
        <f t="shared" si="0"/>
        <v>9.345</v>
      </c>
      <c r="F14" s="13" t="s">
        <v>11</v>
      </c>
      <c r="G14" s="13" t="s">
        <v>11</v>
      </c>
      <c r="H14" s="94">
        <v>2.484</v>
      </c>
      <c r="I14" s="117">
        <f t="shared" si="1"/>
        <v>1.634</v>
      </c>
    </row>
    <row r="15" customFormat="1" ht="17.9" customHeight="1" spans="1:9">
      <c r="A15" s="121" t="s">
        <v>70</v>
      </c>
      <c r="B15" s="139">
        <f>'21年10月'!B15+'2021年11月'!B15+'2021年12月'!B15</f>
        <v>276.636</v>
      </c>
      <c r="C15" s="139">
        <f>'21年10月'!C15+'2021年11月'!C15+'2021年12月'!C15</f>
        <v>0</v>
      </c>
      <c r="D15" s="139">
        <f>'2021年11月'!D15+'2021年12月'!D15+'21年10月'!D15</f>
        <v>228.6088</v>
      </c>
      <c r="E15" s="123">
        <f t="shared" si="0"/>
        <v>228.6088</v>
      </c>
      <c r="F15" s="13" t="s">
        <v>11</v>
      </c>
      <c r="G15" s="13" t="s">
        <v>11</v>
      </c>
      <c r="H15" s="94">
        <v>29.7468</v>
      </c>
      <c r="I15" s="117">
        <f t="shared" si="1"/>
        <v>77.774</v>
      </c>
    </row>
    <row r="16" customFormat="1" ht="17.9" customHeight="1" spans="1:9">
      <c r="A16" s="121" t="s">
        <v>24</v>
      </c>
      <c r="B16" s="139">
        <f>'21年10月'!B16+'2021年11月'!B16+'2021年12月'!B16</f>
        <v>0</v>
      </c>
      <c r="C16" s="139">
        <f>'21年10月'!C16+'2021年11月'!C16+'2021年12月'!C16</f>
        <v>0</v>
      </c>
      <c r="D16" s="139">
        <f>'2021年11月'!D16+'2021年12月'!D16+'21年10月'!D16</f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f>'21年10月'!B17+'2021年11月'!B17+'2021年12月'!B17</f>
        <v>1.55</v>
      </c>
      <c r="C17" s="139">
        <f>'21年10月'!C17+'2021年11月'!C17+'2021年12月'!C17</f>
        <v>1.55</v>
      </c>
      <c r="D17" s="139">
        <f>'2021年11月'!D17+'2021年12月'!D17+'21年10月'!D17</f>
        <v>0</v>
      </c>
      <c r="E17" s="123">
        <f t="shared" si="0"/>
        <v>1.55</v>
      </c>
      <c r="F17" s="13" t="s">
        <v>11</v>
      </c>
      <c r="G17" s="13" t="s">
        <v>11</v>
      </c>
      <c r="H17" s="94">
        <v>0</v>
      </c>
      <c r="I17" s="117">
        <f t="shared" si="1"/>
        <v>0</v>
      </c>
    </row>
    <row r="18" customFormat="1" ht="17.9" customHeight="1" spans="1:9">
      <c r="A18" s="121" t="s">
        <v>26</v>
      </c>
      <c r="B18" s="139">
        <f>'21年10月'!B18+'2021年11月'!B18+'2021年12月'!B18</f>
        <v>0</v>
      </c>
      <c r="C18" s="139">
        <f>'21年10月'!C18+'2021年11月'!C18+'2021年12月'!C18</f>
        <v>0</v>
      </c>
      <c r="D18" s="139">
        <f>'2021年11月'!D18+'2021年12月'!D18+'21年10月'!D18</f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f>'21年10月'!B19+'2021年11月'!B19+'2021年12月'!B19</f>
        <v>215.5016</v>
      </c>
      <c r="C19" s="139">
        <f>'21年10月'!C19+'2021年11月'!C19+'2021年12月'!C19</f>
        <v>156.668</v>
      </c>
      <c r="D19" s="139">
        <f>'2021年11月'!D19+'2021年12月'!D19+'21年10月'!D19</f>
        <v>91.0736</v>
      </c>
      <c r="E19" s="123">
        <f t="shared" si="0"/>
        <v>247.7416</v>
      </c>
      <c r="F19" s="13" t="s">
        <v>11</v>
      </c>
      <c r="G19" s="13" t="s">
        <v>11</v>
      </c>
      <c r="H19" s="94">
        <v>186.703</v>
      </c>
      <c r="I19" s="117">
        <f t="shared" si="1"/>
        <v>154.463</v>
      </c>
    </row>
    <row r="20" customFormat="1" ht="17.9" customHeight="1" spans="1:9">
      <c r="A20" s="121" t="s">
        <v>97</v>
      </c>
      <c r="B20" s="139">
        <f>'21年10月'!B20+'2021年11月'!B20+'2021年12月'!B20</f>
        <v>1590.07544</v>
      </c>
      <c r="C20" s="139">
        <f>'21年10月'!C20+'2021年11月'!C20+'2021年12月'!C20</f>
        <v>952.28772</v>
      </c>
      <c r="D20" s="139">
        <f>'2021年11月'!D20+'2021年12月'!D20+'21年10月'!D20</f>
        <v>834.8415</v>
      </c>
      <c r="E20" s="123">
        <f t="shared" si="0"/>
        <v>1787.12922</v>
      </c>
      <c r="F20" s="13" t="s">
        <v>29</v>
      </c>
      <c r="G20" s="13" t="s">
        <v>16</v>
      </c>
      <c r="H20" s="94">
        <v>503.65435</v>
      </c>
      <c r="I20" s="117">
        <f t="shared" si="1"/>
        <v>306.600570000001</v>
      </c>
    </row>
    <row r="21" customFormat="1" ht="17.9" customHeight="1" spans="1:9">
      <c r="A21" s="121" t="s">
        <v>30</v>
      </c>
      <c r="B21" s="139">
        <f>'21年10月'!B21+'2021年11月'!B21+'2021年12月'!B21</f>
        <v>0</v>
      </c>
      <c r="C21" s="139">
        <f>'21年10月'!C21+'2021年11月'!C21+'2021年12月'!C21</f>
        <v>0</v>
      </c>
      <c r="D21" s="139">
        <f>'2021年11月'!D21+'2021年12月'!D21+'21年10月'!D21</f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3">
        <f>SUM(B5:B21)</f>
        <v>5250.54648</v>
      </c>
      <c r="C22" s="139">
        <f>SUM(C5:C21)</f>
        <v>2790.36652</v>
      </c>
      <c r="D22" s="139">
        <f>SUM(D5:D21)</f>
        <v>3054.16414</v>
      </c>
      <c r="E22" s="139">
        <f>SUM(E5:E21)</f>
        <v>5844.53066</v>
      </c>
      <c r="F22" s="13" t="s">
        <v>11</v>
      </c>
      <c r="G22" s="13" t="s">
        <v>11</v>
      </c>
      <c r="H22" s="94">
        <v>1823.60855</v>
      </c>
      <c r="I22" s="117">
        <f t="shared" si="1"/>
        <v>1229.62437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C5" sqref="C5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  <col min="11" max="11" width="9.375" customWidth="1"/>
  </cols>
  <sheetData>
    <row r="1" customFormat="1" ht="22.5" customHeight="1" spans="1:9">
      <c r="A1" s="3" t="s">
        <v>117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88</v>
      </c>
      <c r="I3" s="8" t="s">
        <v>89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f>'21年一季度'!B5+'2021年二季度'!B5+'2021年三季度'!B5+'2021年四季度'!B5</f>
        <v>185.9127</v>
      </c>
      <c r="C5" s="139">
        <f>'21年一季度'!C5+'2021年二季度'!C5+'2021年三季度'!C5+'2021年四季度'!C5</f>
        <v>75.3747</v>
      </c>
      <c r="D5" s="139">
        <f>'21年一季度'!D5+'2021年二季度'!D5+'2021年三季度'!D5+'2021年四季度'!D5</f>
        <v>115.9244</v>
      </c>
      <c r="E5" s="123">
        <f t="shared" ref="E5:E21" si="0">C5+D5</f>
        <v>191.2991</v>
      </c>
      <c r="F5" s="13" t="s">
        <v>11</v>
      </c>
      <c r="G5" s="13" t="s">
        <v>11</v>
      </c>
      <c r="H5" s="94">
        <v>12.5644</v>
      </c>
      <c r="I5" s="117">
        <f t="shared" ref="I5:I22" si="1">H5+B5-E5</f>
        <v>7.178</v>
      </c>
    </row>
    <row r="6" customFormat="1" ht="17.9" customHeight="1" spans="1:9">
      <c r="A6" s="121" t="s">
        <v>93</v>
      </c>
      <c r="B6" s="139">
        <f>'21年一季度'!B6+'2021年二季度'!B6+'2021年三季度'!B6+'2021年四季度'!B6</f>
        <v>114.3467</v>
      </c>
      <c r="C6" s="139">
        <f>'21年一季度'!C6+'2021年二季度'!C6+'2021年三季度'!C6+'2021年四季度'!C6</f>
        <v>59.4035</v>
      </c>
      <c r="D6" s="139">
        <f>'21年一季度'!D6+'2021年二季度'!D6+'2021年三季度'!D6+'2021年四季度'!D6</f>
        <v>55.6255</v>
      </c>
      <c r="E6" s="123">
        <f t="shared" si="0"/>
        <v>115.029</v>
      </c>
      <c r="F6" s="13" t="s">
        <v>11</v>
      </c>
      <c r="G6" s="13" t="s">
        <v>11</v>
      </c>
      <c r="H6" s="94">
        <v>0.682300000000001</v>
      </c>
      <c r="I6" s="117">
        <f t="shared" si="1"/>
        <v>0</v>
      </c>
    </row>
    <row r="7" customFormat="1" ht="17.9" customHeight="1" spans="1:9">
      <c r="A7" s="121" t="s">
        <v>94</v>
      </c>
      <c r="B7" s="139">
        <f>'21年一季度'!B7+'2021年二季度'!B7+'2021年三季度'!B7+'2021年四季度'!B7</f>
        <v>788.07</v>
      </c>
      <c r="C7" s="139">
        <f>'21年一季度'!C7+'2021年二季度'!C7+'2021年三季度'!C7+'2021年四季度'!C7</f>
        <v>145.9124</v>
      </c>
      <c r="D7" s="139">
        <f>'21年一季度'!D7+'2021年二季度'!D7+'2021年三季度'!D7+'2021年四季度'!D7</f>
        <v>1019.7601</v>
      </c>
      <c r="E7" s="123">
        <f t="shared" si="0"/>
        <v>1165.6725</v>
      </c>
      <c r="F7" s="13" t="s">
        <v>11</v>
      </c>
      <c r="G7" s="13" t="s">
        <v>11</v>
      </c>
      <c r="H7" s="94">
        <v>386.3625</v>
      </c>
      <c r="I7" s="117">
        <f t="shared" si="1"/>
        <v>8.76000000000022</v>
      </c>
    </row>
    <row r="8" customFormat="1" ht="17.9" customHeight="1" spans="1:9">
      <c r="A8" s="121" t="s">
        <v>14</v>
      </c>
      <c r="B8" s="139">
        <f>'21年一季度'!B8+'2021年二季度'!B8+'2021年三季度'!B8+'2021年四季度'!B8</f>
        <v>1660.4719</v>
      </c>
      <c r="C8" s="139">
        <f>'21年一季度'!C8+'2021年二季度'!C8+'2021年三季度'!C8+'2021年四季度'!C8</f>
        <v>327.7043</v>
      </c>
      <c r="D8" s="139">
        <f>'21年一季度'!D8+'2021年二季度'!D8+'2021年三季度'!D8+'2021年四季度'!D8</f>
        <v>1278.0999</v>
      </c>
      <c r="E8" s="123">
        <f t="shared" si="0"/>
        <v>1605.8042</v>
      </c>
      <c r="F8" s="13" t="s">
        <v>15</v>
      </c>
      <c r="G8" s="13" t="s">
        <v>16</v>
      </c>
      <c r="H8" s="94">
        <v>64.2762000000001</v>
      </c>
      <c r="I8" s="117">
        <f t="shared" si="1"/>
        <v>118.9439</v>
      </c>
    </row>
    <row r="9" customFormat="1" ht="17.9" customHeight="1" spans="1:9">
      <c r="A9" s="121" t="s">
        <v>95</v>
      </c>
      <c r="B9" s="139">
        <f>'21年一季度'!B9+'2021年二季度'!B9+'2021年三季度'!B9+'2021年四季度'!B9</f>
        <v>577.51354</v>
      </c>
      <c r="C9" s="139">
        <f>'21年一季度'!C9+'2021年二季度'!C9+'2021年三季度'!C9+'2021年四季度'!C9</f>
        <v>142.0037</v>
      </c>
      <c r="D9" s="139">
        <f>'21年一季度'!D9+'2021年二季度'!D9+'2021年三季度'!D9+'2021年四季度'!D9</f>
        <v>420.84504</v>
      </c>
      <c r="E9" s="123">
        <f t="shared" si="0"/>
        <v>562.84874</v>
      </c>
      <c r="F9" s="13" t="s">
        <v>11</v>
      </c>
      <c r="G9" s="13" t="s">
        <v>11</v>
      </c>
      <c r="H9" s="94">
        <v>68.0250999999998</v>
      </c>
      <c r="I9" s="117">
        <f t="shared" si="1"/>
        <v>82.6898999999997</v>
      </c>
    </row>
    <row r="10" customFormat="1" ht="17.9" customHeight="1" spans="1:9">
      <c r="A10" s="121" t="s">
        <v>18</v>
      </c>
      <c r="B10" s="139">
        <f>'21年一季度'!B10+'2021年二季度'!B10+'2021年三季度'!B10+'2021年四季度'!B10</f>
        <v>116.6067</v>
      </c>
      <c r="C10" s="139">
        <f>'21年一季度'!C10+'2021年二季度'!C10+'2021年三季度'!C10+'2021年四季度'!C10</f>
        <v>38.2595</v>
      </c>
      <c r="D10" s="139">
        <f>'21年一季度'!D10+'2021年二季度'!D10+'2021年三季度'!D10+'2021年四季度'!D10</f>
        <v>64.8646</v>
      </c>
      <c r="E10" s="123">
        <f t="shared" si="0"/>
        <v>103.1241</v>
      </c>
      <c r="F10" s="13" t="s">
        <v>11</v>
      </c>
      <c r="G10" s="13" t="s">
        <v>11</v>
      </c>
      <c r="H10" s="94">
        <v>3.05199999999999</v>
      </c>
      <c r="I10" s="117">
        <f t="shared" si="1"/>
        <v>16.5346</v>
      </c>
    </row>
    <row r="11" customFormat="1" ht="17.9" customHeight="1" spans="1:9">
      <c r="A11" s="121" t="s">
        <v>96</v>
      </c>
      <c r="B11" s="139">
        <f>'21年一季度'!B11+'2021年二季度'!B11+'2021年三季度'!B11+'2021年四季度'!B11</f>
        <v>2684.2286</v>
      </c>
      <c r="C11" s="139">
        <f>'21年一季度'!C11+'2021年二季度'!C11+'2021年三季度'!C11+'2021年四季度'!C11</f>
        <v>681.1589</v>
      </c>
      <c r="D11" s="139">
        <f>'21年一季度'!D11+'2021年二季度'!D11+'2021年三季度'!D11+'2021年四季度'!D11</f>
        <v>2433.0347</v>
      </c>
      <c r="E11" s="123">
        <f t="shared" si="0"/>
        <v>3114.1936</v>
      </c>
      <c r="F11" s="13" t="s">
        <v>20</v>
      </c>
      <c r="G11" s="13" t="s">
        <v>21</v>
      </c>
      <c r="H11" s="94">
        <v>684.486</v>
      </c>
      <c r="I11" s="117">
        <f t="shared" si="1"/>
        <v>254.521</v>
      </c>
    </row>
    <row r="12" customFormat="1" ht="17.9" customHeight="1" spans="1:9">
      <c r="A12" s="121" t="s">
        <v>22</v>
      </c>
      <c r="B12" s="139">
        <f>'21年一季度'!B12+'2021年二季度'!B12+'2021年三季度'!B12+'2021年四季度'!B12</f>
        <v>3004.6218</v>
      </c>
      <c r="C12" s="139">
        <f>'21年一季度'!C12+'2021年二季度'!C12+'2021年三季度'!C12+'2021年四季度'!C12</f>
        <v>948.6365</v>
      </c>
      <c r="D12" s="139">
        <f>'21年一季度'!D12+'2021年二季度'!D12+'2021年三季度'!D12+'2021年四季度'!D12</f>
        <v>2148.7068</v>
      </c>
      <c r="E12" s="123">
        <f t="shared" si="0"/>
        <v>3097.3433</v>
      </c>
      <c r="F12" s="13" t="s">
        <v>15</v>
      </c>
      <c r="G12" s="13" t="s">
        <v>16</v>
      </c>
      <c r="H12" s="94">
        <v>206.7603</v>
      </c>
      <c r="I12" s="117">
        <f t="shared" si="1"/>
        <v>114.0388</v>
      </c>
    </row>
    <row r="13" customFormat="1" ht="17.9" customHeight="1" spans="1:9">
      <c r="A13" s="121" t="s">
        <v>23</v>
      </c>
      <c r="B13" s="139">
        <f>'21年一季度'!B13+'2021年二季度'!B13+'2021年三季度'!B13+'2021年四季度'!B13</f>
        <v>1173.6432</v>
      </c>
      <c r="C13" s="139">
        <f>'21年一季度'!C13+'2021年二季度'!C13+'2021年三季度'!C13+'2021年四季度'!C13</f>
        <v>435.1669</v>
      </c>
      <c r="D13" s="139">
        <f>'21年一季度'!D13+'2021年二季度'!D13+'2021年三季度'!D13+'2021年四季度'!D13</f>
        <v>726.5626</v>
      </c>
      <c r="E13" s="123">
        <f t="shared" si="0"/>
        <v>1161.7295</v>
      </c>
      <c r="F13" s="13" t="s">
        <v>11</v>
      </c>
      <c r="G13" s="13" t="s">
        <v>11</v>
      </c>
      <c r="H13" s="94">
        <v>74.5729</v>
      </c>
      <c r="I13" s="117">
        <f t="shared" si="1"/>
        <v>86.4866000000002</v>
      </c>
    </row>
    <row r="14" customFormat="1" ht="17.9" customHeight="1" spans="1:9">
      <c r="A14" s="121" t="s">
        <v>68</v>
      </c>
      <c r="B14" s="139">
        <f>'21年一季度'!B14+'2021年二季度'!B14+'2021年三季度'!B14+'2021年四季度'!B14</f>
        <v>15.8635</v>
      </c>
      <c r="C14" s="139">
        <f>'21年一季度'!C14+'2021年二季度'!C14+'2021年三季度'!C14+'2021年四季度'!C14</f>
        <v>0</v>
      </c>
      <c r="D14" s="139">
        <f>'21年一季度'!D14+'2021年二季度'!D14+'2021年三季度'!D14+'2021年四季度'!D14</f>
        <v>14.6495</v>
      </c>
      <c r="E14" s="123">
        <f t="shared" si="0"/>
        <v>14.6495</v>
      </c>
      <c r="F14" s="13" t="s">
        <v>11</v>
      </c>
      <c r="G14" s="13" t="s">
        <v>11</v>
      </c>
      <c r="H14" s="94">
        <v>0.42</v>
      </c>
      <c r="I14" s="117">
        <f t="shared" si="1"/>
        <v>1.634</v>
      </c>
    </row>
    <row r="15" customFormat="1" ht="17.9" customHeight="1" spans="1:9">
      <c r="A15" s="121" t="s">
        <v>70</v>
      </c>
      <c r="B15" s="139">
        <f>'21年一季度'!B15+'2021年二季度'!B15+'2021年三季度'!B15+'2021年四季度'!B15</f>
        <v>371.5555</v>
      </c>
      <c r="C15" s="139">
        <f>'21年一季度'!C15+'2021年二季度'!C15+'2021年三季度'!C15+'2021年四季度'!C15</f>
        <v>0</v>
      </c>
      <c r="D15" s="139">
        <f>'21年一季度'!D15+'2021年二季度'!D15+'2021年三季度'!D15+'2021年四季度'!D15</f>
        <v>308.0895</v>
      </c>
      <c r="E15" s="123">
        <f t="shared" si="0"/>
        <v>308.0895</v>
      </c>
      <c r="F15" s="13" t="s">
        <v>11</v>
      </c>
      <c r="G15" s="13" t="s">
        <v>11</v>
      </c>
      <c r="H15" s="94">
        <v>14.308</v>
      </c>
      <c r="I15" s="117">
        <f t="shared" si="1"/>
        <v>77.7739999999999</v>
      </c>
    </row>
    <row r="16" customFormat="1" ht="17.9" customHeight="1" spans="1:9">
      <c r="A16" s="121" t="s">
        <v>24</v>
      </c>
      <c r="B16" s="139">
        <f>'21年一季度'!B16+'2021年二季度'!B16+'2021年三季度'!B16+'2021年四季度'!B16</f>
        <v>0</v>
      </c>
      <c r="C16" s="139">
        <f>'21年一季度'!C16+'2021年二季度'!C16+'2021年三季度'!C16+'2021年四季度'!C16</f>
        <v>0</v>
      </c>
      <c r="D16" s="139">
        <f>'21年一季度'!D16+'2021年二季度'!D16+'2021年三季度'!D16+'2021年四季度'!D16</f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f>'21年一季度'!B17+'2021年二季度'!B17+'2021年三季度'!B17+'2021年四季度'!B17</f>
        <v>16.3288</v>
      </c>
      <c r="C17" s="139">
        <f>'21年一季度'!C17+'2021年二季度'!C17+'2021年三季度'!C17+'2021年四季度'!C17</f>
        <v>1.55</v>
      </c>
      <c r="D17" s="139">
        <f>'21年一季度'!D17+'2021年二季度'!D17+'2021年三季度'!D17+'2021年四季度'!D17</f>
        <v>28.2446</v>
      </c>
      <c r="E17" s="123">
        <f t="shared" si="0"/>
        <v>29.7946</v>
      </c>
      <c r="F17" s="13" t="s">
        <v>11</v>
      </c>
      <c r="G17" s="13" t="s">
        <v>11</v>
      </c>
      <c r="H17" s="94">
        <v>13.4658</v>
      </c>
      <c r="I17" s="117">
        <f t="shared" si="1"/>
        <v>0</v>
      </c>
    </row>
    <row r="18" customFormat="1" ht="17.9" customHeight="1" spans="1:9">
      <c r="A18" s="121" t="s">
        <v>26</v>
      </c>
      <c r="B18" s="139">
        <f>'21年一季度'!B18+'2021年二季度'!B18+'2021年三季度'!B18+'2021年四季度'!B18</f>
        <v>0</v>
      </c>
      <c r="C18" s="139">
        <f>'21年一季度'!C18+'2021年二季度'!C18+'2021年三季度'!C18+'2021年四季度'!C18</f>
        <v>0</v>
      </c>
      <c r="D18" s="139">
        <f>'21年一季度'!D18+'2021年二季度'!D18+'2021年三季度'!D18+'2021年四季度'!D18</f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f>'21年一季度'!B19+'2021年二季度'!B19+'2021年三季度'!B19+'2021年四季度'!B19</f>
        <v>720.2041</v>
      </c>
      <c r="C19" s="139">
        <f>'21年一季度'!C19+'2021年二季度'!C19+'2021年三季度'!C19+'2021年四季度'!C19</f>
        <v>257.2875</v>
      </c>
      <c r="D19" s="139">
        <f>'21年一季度'!D19+'2021年二季度'!D19+'2021年三季度'!D19+'2021年四季度'!D19</f>
        <v>411.7656</v>
      </c>
      <c r="E19" s="123">
        <f t="shared" si="0"/>
        <v>669.0531</v>
      </c>
      <c r="F19" s="13" t="s">
        <v>11</v>
      </c>
      <c r="G19" s="13" t="s">
        <v>11</v>
      </c>
      <c r="H19" s="94">
        <v>103.312</v>
      </c>
      <c r="I19" s="117">
        <f t="shared" si="1"/>
        <v>154.463</v>
      </c>
    </row>
    <row r="20" customFormat="1" ht="17.9" customHeight="1" spans="1:9">
      <c r="A20" s="121" t="s">
        <v>97</v>
      </c>
      <c r="B20" s="139">
        <f>'21年一季度'!B20+'2021年二季度'!B20+'2021年三季度'!B20+'2021年四季度'!B20</f>
        <v>6453.91749</v>
      </c>
      <c r="C20" s="139">
        <f>'21年一季度'!C20+'2021年二季度'!C20+'2021年三季度'!C20+'2021年四季度'!C20</f>
        <v>1917.30352</v>
      </c>
      <c r="D20" s="139">
        <f>'21年一季度'!D20+'2021年二季度'!D20+'2021年三季度'!D20+'2021年四季度'!D20</f>
        <v>4508.048</v>
      </c>
      <c r="E20" s="123">
        <f t="shared" si="0"/>
        <v>6425.35152</v>
      </c>
      <c r="F20" s="13" t="s">
        <v>29</v>
      </c>
      <c r="G20" s="13" t="s">
        <v>16</v>
      </c>
      <c r="H20" s="94">
        <v>278.0346</v>
      </c>
      <c r="I20" s="117">
        <f t="shared" si="1"/>
        <v>306.60057</v>
      </c>
    </row>
    <row r="21" customFormat="1" ht="17.9" customHeight="1" spans="1:9">
      <c r="A21" s="121" t="s">
        <v>30</v>
      </c>
      <c r="B21" s="139">
        <f>'21年一季度'!B21+'2021年二季度'!B21+'2021年三季度'!B21+'2021年四季度'!B21</f>
        <v>0</v>
      </c>
      <c r="C21" s="139">
        <f>'21年一季度'!C21+'2021年二季度'!C21+'2021年三季度'!C21+'2021年四季度'!C21</f>
        <v>0</v>
      </c>
      <c r="D21" s="139">
        <f>'21年一季度'!D21+'2021年二季度'!D21+'2021年三季度'!D21+'2021年四季度'!D21</f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90</v>
      </c>
      <c r="B22" s="53">
        <f>SUM(B5:B21)</f>
        <v>17883.28453</v>
      </c>
      <c r="C22" s="139">
        <f>SUM(C5:C21)</f>
        <v>5029.76142</v>
      </c>
      <c r="D22" s="139">
        <f>SUM(D5:D21)</f>
        <v>13534.22084</v>
      </c>
      <c r="E22" s="139">
        <f>SUM(E5:E21)</f>
        <v>18563.98226</v>
      </c>
      <c r="F22" s="13" t="s">
        <v>11</v>
      </c>
      <c r="G22" s="13" t="s">
        <v>11</v>
      </c>
      <c r="H22" s="94">
        <v>1910.3221</v>
      </c>
      <c r="I22" s="117">
        <f t="shared" si="1"/>
        <v>1229.62437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I29" sqref="I29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style="129" customWidth="1"/>
    <col min="9" max="9" width="12.875" style="129" customWidth="1"/>
    <col min="11" max="11" width="11.5"/>
  </cols>
  <sheetData>
    <row r="1" customFormat="1" ht="22.5" customHeight="1" spans="1:9">
      <c r="A1" s="31" t="s">
        <v>118</v>
      </c>
      <c r="B1" s="4"/>
      <c r="C1" s="4"/>
      <c r="D1" s="4"/>
      <c r="E1" s="4"/>
      <c r="F1" s="4"/>
      <c r="G1" s="4"/>
      <c r="H1" s="33"/>
      <c r="I1" s="33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35"/>
      <c r="I2" s="35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31" t="s">
        <v>7</v>
      </c>
      <c r="I3" s="39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31"/>
      <c r="I4" s="39"/>
    </row>
    <row r="5" customFormat="1" ht="17.9" customHeight="1" spans="1:9">
      <c r="A5" s="121" t="s">
        <v>92</v>
      </c>
      <c r="B5" s="122">
        <v>43.935</v>
      </c>
      <c r="C5" s="109">
        <v>0</v>
      </c>
      <c r="D5" s="109">
        <v>4.804</v>
      </c>
      <c r="E5" s="123">
        <f>C5+D5</f>
        <v>4.804</v>
      </c>
      <c r="F5" s="13" t="s">
        <v>11</v>
      </c>
      <c r="G5" s="13" t="s">
        <v>11</v>
      </c>
      <c r="H5" s="134">
        <v>7.178</v>
      </c>
      <c r="I5" s="93">
        <f t="shared" ref="I5:I22" si="0">H5+B5-E5</f>
        <v>46.309</v>
      </c>
    </row>
    <row r="6" customFormat="1" ht="17.9" customHeight="1" spans="1:9">
      <c r="A6" s="121" t="s">
        <v>93</v>
      </c>
      <c r="B6" s="122">
        <v>46.669</v>
      </c>
      <c r="C6" s="109">
        <v>0</v>
      </c>
      <c r="D6" s="109">
        <v>0</v>
      </c>
      <c r="E6" s="123">
        <f t="shared" ref="E6:E22" si="1">C6+D6</f>
        <v>0</v>
      </c>
      <c r="F6" s="13" t="s">
        <v>11</v>
      </c>
      <c r="G6" s="13" t="s">
        <v>11</v>
      </c>
      <c r="H6" s="134">
        <v>0</v>
      </c>
      <c r="I6" s="93">
        <f t="shared" si="0"/>
        <v>46.669</v>
      </c>
    </row>
    <row r="7" customFormat="1" ht="17.9" customHeight="1" spans="1:9">
      <c r="A7" s="121" t="s">
        <v>94</v>
      </c>
      <c r="B7" s="124">
        <v>0</v>
      </c>
      <c r="C7" s="109">
        <v>0</v>
      </c>
      <c r="D7" s="109">
        <v>0</v>
      </c>
      <c r="E7" s="123">
        <f t="shared" si="1"/>
        <v>0</v>
      </c>
      <c r="F7" s="13" t="s">
        <v>11</v>
      </c>
      <c r="G7" s="13" t="s">
        <v>11</v>
      </c>
      <c r="H7" s="134">
        <v>0</v>
      </c>
      <c r="I7" s="93">
        <f t="shared" si="0"/>
        <v>0</v>
      </c>
    </row>
    <row r="8" customFormat="1" ht="17.9" customHeight="1" spans="1:9">
      <c r="A8" s="121" t="s">
        <v>14</v>
      </c>
      <c r="B8" s="135">
        <v>134.5236</v>
      </c>
      <c r="C8" s="109">
        <v>0</v>
      </c>
      <c r="D8" s="109">
        <v>13.4609</v>
      </c>
      <c r="E8" s="123">
        <f t="shared" si="1"/>
        <v>13.4609</v>
      </c>
      <c r="F8" s="13" t="s">
        <v>15</v>
      </c>
      <c r="G8" s="13" t="s">
        <v>16</v>
      </c>
      <c r="H8" s="134">
        <v>118.9439</v>
      </c>
      <c r="I8" s="93">
        <f t="shared" si="0"/>
        <v>240.0066</v>
      </c>
    </row>
    <row r="9" customFormat="1" ht="17.9" customHeight="1" spans="1:9">
      <c r="A9" s="121" t="s">
        <v>95</v>
      </c>
      <c r="B9" s="122">
        <v>68.1155</v>
      </c>
      <c r="C9" s="109">
        <v>0</v>
      </c>
      <c r="D9" s="109">
        <v>11.7646</v>
      </c>
      <c r="E9" s="123">
        <f t="shared" si="1"/>
        <v>11.7646</v>
      </c>
      <c r="F9" s="13" t="s">
        <v>11</v>
      </c>
      <c r="G9" s="13" t="s">
        <v>11</v>
      </c>
      <c r="H9" s="134">
        <v>86.7629</v>
      </c>
      <c r="I9" s="93">
        <f t="shared" si="0"/>
        <v>143.1138</v>
      </c>
    </row>
    <row r="10" s="118" customFormat="1" ht="17.9" customHeight="1" spans="1:9">
      <c r="A10" s="121" t="s">
        <v>18</v>
      </c>
      <c r="B10" s="122">
        <v>23.964</v>
      </c>
      <c r="C10" s="109">
        <v>0</v>
      </c>
      <c r="D10" s="109">
        <v>1.9909</v>
      </c>
      <c r="E10" s="123">
        <f t="shared" si="1"/>
        <v>1.9909</v>
      </c>
      <c r="F10" s="47" t="s">
        <v>11</v>
      </c>
      <c r="G10" s="47" t="s">
        <v>11</v>
      </c>
      <c r="H10" s="132">
        <v>17.6346</v>
      </c>
      <c r="I10" s="93">
        <f t="shared" si="0"/>
        <v>39.6077</v>
      </c>
    </row>
    <row r="11" customFormat="1" ht="17.9" customHeight="1" spans="1:9">
      <c r="A11" s="121" t="s">
        <v>96</v>
      </c>
      <c r="B11" s="122">
        <v>76.376</v>
      </c>
      <c r="C11" s="109">
        <v>0</v>
      </c>
      <c r="D11" s="109">
        <v>49.621</v>
      </c>
      <c r="E11" s="123">
        <f t="shared" si="1"/>
        <v>49.621</v>
      </c>
      <c r="F11" s="13" t="s">
        <v>20</v>
      </c>
      <c r="G11" s="13" t="s">
        <v>21</v>
      </c>
      <c r="H11" s="134">
        <v>269.521</v>
      </c>
      <c r="I11" s="93">
        <f t="shared" si="0"/>
        <v>296.276</v>
      </c>
    </row>
    <row r="12" customFormat="1" ht="17.9" customHeight="1" spans="1:9">
      <c r="A12" s="121" t="s">
        <v>22</v>
      </c>
      <c r="B12" s="122">
        <v>226.7437</v>
      </c>
      <c r="C12" s="109">
        <v>0</v>
      </c>
      <c r="D12" s="109">
        <v>73.0721</v>
      </c>
      <c r="E12" s="123">
        <f t="shared" si="1"/>
        <v>73.0721</v>
      </c>
      <c r="F12" s="13" t="s">
        <v>15</v>
      </c>
      <c r="G12" s="13" t="s">
        <v>16</v>
      </c>
      <c r="H12" s="134">
        <v>129.7108</v>
      </c>
      <c r="I12" s="93">
        <f t="shared" si="0"/>
        <v>283.3824</v>
      </c>
    </row>
    <row r="13" customFormat="1" ht="17.9" customHeight="1" spans="1:9">
      <c r="A13" s="121" t="s">
        <v>23</v>
      </c>
      <c r="B13" s="122">
        <v>72.4978</v>
      </c>
      <c r="C13" s="109">
        <v>0</v>
      </c>
      <c r="D13" s="109">
        <v>54.2191</v>
      </c>
      <c r="E13" s="123">
        <f t="shared" si="1"/>
        <v>54.2191</v>
      </c>
      <c r="F13" s="13" t="s">
        <v>11</v>
      </c>
      <c r="G13" s="13" t="s">
        <v>11</v>
      </c>
      <c r="H13" s="134">
        <v>84.4036</v>
      </c>
      <c r="I13" s="93">
        <f t="shared" si="0"/>
        <v>102.6823</v>
      </c>
    </row>
    <row r="14" customFormat="1" ht="17.9" customHeight="1" spans="1:9">
      <c r="A14" s="121" t="s">
        <v>68</v>
      </c>
      <c r="B14" s="122">
        <v>1.3933</v>
      </c>
      <c r="C14" s="109">
        <v>0</v>
      </c>
      <c r="D14" s="109">
        <v>1.2475</v>
      </c>
      <c r="E14" s="123">
        <f t="shared" si="1"/>
        <v>1.2475</v>
      </c>
      <c r="F14" s="13" t="s">
        <v>11</v>
      </c>
      <c r="G14" s="13" t="s">
        <v>11</v>
      </c>
      <c r="H14" s="134">
        <v>1.634</v>
      </c>
      <c r="I14" s="93">
        <f t="shared" si="0"/>
        <v>1.7798</v>
      </c>
    </row>
    <row r="15" customFormat="1" ht="17.9" customHeight="1" spans="1:9">
      <c r="A15" s="121" t="s">
        <v>70</v>
      </c>
      <c r="B15" s="122">
        <v>17.801</v>
      </c>
      <c r="C15" s="109">
        <v>0</v>
      </c>
      <c r="D15" s="109">
        <v>17.244</v>
      </c>
      <c r="E15" s="123">
        <f t="shared" si="1"/>
        <v>17.244</v>
      </c>
      <c r="F15" s="13" t="s">
        <v>11</v>
      </c>
      <c r="G15" s="13" t="s">
        <v>11</v>
      </c>
      <c r="H15" s="134">
        <v>74.044</v>
      </c>
      <c r="I15" s="93">
        <f t="shared" si="0"/>
        <v>74.601</v>
      </c>
    </row>
    <row r="16" customFormat="1" ht="17.9" customHeight="1" spans="1:9">
      <c r="A16" s="121" t="s">
        <v>24</v>
      </c>
      <c r="B16" s="122">
        <v>0</v>
      </c>
      <c r="C16" s="109">
        <v>0</v>
      </c>
      <c r="D16" s="109">
        <v>0</v>
      </c>
      <c r="E16" s="123">
        <f t="shared" si="1"/>
        <v>0</v>
      </c>
      <c r="F16" s="13" t="s">
        <v>11</v>
      </c>
      <c r="G16" s="13" t="s">
        <v>11</v>
      </c>
      <c r="H16" s="134">
        <v>0</v>
      </c>
      <c r="I16" s="93">
        <f t="shared" si="0"/>
        <v>0</v>
      </c>
    </row>
    <row r="17" customFormat="1" ht="17.9" customHeight="1" spans="1:9">
      <c r="A17" s="121" t="s">
        <v>25</v>
      </c>
      <c r="B17" s="122">
        <v>0</v>
      </c>
      <c r="C17" s="109">
        <v>0</v>
      </c>
      <c r="D17" s="109">
        <v>0</v>
      </c>
      <c r="E17" s="123">
        <f t="shared" si="1"/>
        <v>0</v>
      </c>
      <c r="F17" s="13" t="s">
        <v>11</v>
      </c>
      <c r="G17" s="13" t="s">
        <v>11</v>
      </c>
      <c r="H17" s="134">
        <v>0</v>
      </c>
      <c r="I17" s="93">
        <f t="shared" si="0"/>
        <v>0</v>
      </c>
    </row>
    <row r="18" customFormat="1" ht="17.9" customHeight="1" spans="1:9">
      <c r="A18" s="121" t="s">
        <v>26</v>
      </c>
      <c r="B18" s="122">
        <v>0</v>
      </c>
      <c r="C18" s="109">
        <v>0</v>
      </c>
      <c r="D18" s="109">
        <v>0</v>
      </c>
      <c r="E18" s="123">
        <f t="shared" si="1"/>
        <v>0</v>
      </c>
      <c r="F18" s="13" t="s">
        <v>11</v>
      </c>
      <c r="G18" s="13" t="s">
        <v>11</v>
      </c>
      <c r="H18" s="134">
        <v>0</v>
      </c>
      <c r="I18" s="93">
        <f t="shared" si="0"/>
        <v>0</v>
      </c>
    </row>
    <row r="19" customFormat="1" ht="17.9" customHeight="1" spans="1:9">
      <c r="A19" s="121" t="s">
        <v>27</v>
      </c>
      <c r="B19" s="122">
        <v>37.873</v>
      </c>
      <c r="C19" s="109">
        <v>0</v>
      </c>
      <c r="D19" s="109">
        <v>0</v>
      </c>
      <c r="E19" s="123">
        <f t="shared" si="1"/>
        <v>0</v>
      </c>
      <c r="F19" s="13" t="s">
        <v>11</v>
      </c>
      <c r="G19" s="13" t="s">
        <v>11</v>
      </c>
      <c r="H19" s="134">
        <v>139.463</v>
      </c>
      <c r="I19" s="93">
        <f t="shared" si="0"/>
        <v>177.336</v>
      </c>
    </row>
    <row r="20" customFormat="1" ht="17.9" customHeight="1" spans="1:9">
      <c r="A20" s="121" t="s">
        <v>97</v>
      </c>
      <c r="B20" s="122">
        <v>1606.47929</v>
      </c>
      <c r="C20" s="109">
        <v>0</v>
      </c>
      <c r="D20" s="109">
        <v>192.8819</v>
      </c>
      <c r="E20" s="123">
        <f t="shared" si="1"/>
        <v>192.8819</v>
      </c>
      <c r="F20" s="13" t="s">
        <v>29</v>
      </c>
      <c r="G20" s="13" t="s">
        <v>16</v>
      </c>
      <c r="H20" s="134">
        <v>300.32857</v>
      </c>
      <c r="I20" s="93">
        <f t="shared" si="0"/>
        <v>1713.92596</v>
      </c>
    </row>
    <row r="21" customFormat="1" ht="17.9" customHeight="1" spans="1:9">
      <c r="A21" s="121" t="s">
        <v>30</v>
      </c>
      <c r="B21" s="126">
        <v>0</v>
      </c>
      <c r="C21" s="109">
        <v>0</v>
      </c>
      <c r="D21" s="109">
        <v>0</v>
      </c>
      <c r="E21" s="123">
        <f t="shared" si="1"/>
        <v>0</v>
      </c>
      <c r="F21" s="13" t="s">
        <v>11</v>
      </c>
      <c r="G21" s="13" t="s">
        <v>11</v>
      </c>
      <c r="H21" s="134">
        <v>0</v>
      </c>
      <c r="I21" s="93">
        <f t="shared" si="0"/>
        <v>0</v>
      </c>
    </row>
    <row r="22" customFormat="1" ht="17.9" customHeight="1" spans="1:9">
      <c r="A22" s="15" t="s">
        <v>31</v>
      </c>
      <c r="B22" s="68">
        <f>SUM(B5:B21)</f>
        <v>2356.37119</v>
      </c>
      <c r="C22" s="127">
        <f>SUM(C5:C21)</f>
        <v>0</v>
      </c>
      <c r="D22" s="114">
        <f>SUM(D5:D21)</f>
        <v>420.306</v>
      </c>
      <c r="E22" s="123">
        <f t="shared" si="1"/>
        <v>420.306</v>
      </c>
      <c r="F22" s="13" t="s">
        <v>11</v>
      </c>
      <c r="G22" s="13" t="s">
        <v>11</v>
      </c>
      <c r="H22" s="134">
        <f>SUM(H5:H21)</f>
        <v>1229.62437</v>
      </c>
      <c r="I22" s="93">
        <f t="shared" si="0"/>
        <v>3165.68956</v>
      </c>
    </row>
    <row r="23" customFormat="1" ht="17.9" customHeight="1" spans="1:9">
      <c r="A23" s="18" t="s">
        <v>32</v>
      </c>
      <c r="B23" s="55"/>
      <c r="C23" s="55"/>
      <c r="D23" s="55"/>
      <c r="E23" s="55"/>
      <c r="F23" s="18"/>
      <c r="G23" s="19"/>
      <c r="H23" s="138"/>
      <c r="I23" s="129"/>
    </row>
    <row r="24" customFormat="1" ht="22.5" customHeight="1" spans="1:9">
      <c r="A24" s="56" t="s">
        <v>98</v>
      </c>
      <c r="B24" s="57"/>
      <c r="C24" s="57"/>
      <c r="D24" s="57" t="s">
        <v>99</v>
      </c>
      <c r="E24" s="57"/>
      <c r="F24" s="21"/>
      <c r="G24" s="21"/>
      <c r="H24" s="100"/>
      <c r="I24" s="129"/>
    </row>
    <row r="31" spans="17:17">
      <c r="Q31" s="128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selection activeCell="I5" sqref="I5:I22"/>
    </sheetView>
  </sheetViews>
  <sheetFormatPr defaultColWidth="9" defaultRowHeight="13.5"/>
  <cols>
    <col min="1" max="1" width="12.275" style="119" customWidth="1"/>
    <col min="2" max="2" width="16.625" style="120" customWidth="1"/>
    <col min="3" max="5" width="16.625" style="129" customWidth="1"/>
    <col min="6" max="6" width="9.375" customWidth="1"/>
    <col min="7" max="7" width="10.875" customWidth="1"/>
    <col min="8" max="8" width="12.625" style="129" customWidth="1"/>
    <col min="9" max="9" width="12.875" style="129" customWidth="1"/>
    <col min="15" max="15" width="9.375"/>
  </cols>
  <sheetData>
    <row r="1" customFormat="1" ht="22.5" customHeight="1" spans="1:9">
      <c r="A1" s="31" t="s">
        <v>119</v>
      </c>
      <c r="B1" s="4"/>
      <c r="C1" s="33"/>
      <c r="D1" s="33"/>
      <c r="E1" s="33"/>
      <c r="F1" s="4"/>
      <c r="G1" s="4"/>
      <c r="H1" s="33"/>
      <c r="I1" s="33"/>
    </row>
    <row r="2" customFormat="1" ht="22.5" customHeight="1" spans="1:9">
      <c r="A2" s="5" t="s">
        <v>1</v>
      </c>
      <c r="B2" s="6"/>
      <c r="C2" s="130"/>
      <c r="D2" s="130"/>
      <c r="E2" s="130"/>
      <c r="F2" s="6"/>
      <c r="G2" s="6"/>
      <c r="H2" s="35"/>
      <c r="I2" s="35"/>
    </row>
    <row r="3" customFormat="1" ht="17.9" customHeight="1" spans="1:9">
      <c r="A3" s="8" t="s">
        <v>2</v>
      </c>
      <c r="B3" s="91" t="s">
        <v>3</v>
      </c>
      <c r="C3" s="39" t="s">
        <v>66</v>
      </c>
      <c r="D3" s="39" t="s">
        <v>67</v>
      </c>
      <c r="E3" s="39" t="s">
        <v>37</v>
      </c>
      <c r="F3" s="8" t="s">
        <v>5</v>
      </c>
      <c r="G3" s="8" t="s">
        <v>6</v>
      </c>
      <c r="H3" s="131" t="s">
        <v>7</v>
      </c>
      <c r="I3" s="39" t="s">
        <v>8</v>
      </c>
    </row>
    <row r="4" customFormat="1" ht="17.9" customHeight="1" spans="1:9">
      <c r="A4" s="8"/>
      <c r="B4" s="91"/>
      <c r="C4" s="39" t="s">
        <v>9</v>
      </c>
      <c r="D4" s="39" t="s">
        <v>9</v>
      </c>
      <c r="E4" s="39" t="s">
        <v>9</v>
      </c>
      <c r="F4" s="8"/>
      <c r="G4" s="8"/>
      <c r="H4" s="131"/>
      <c r="I4" s="39"/>
    </row>
    <row r="5" customFormat="1" ht="17.9" customHeight="1" spans="1:9">
      <c r="A5" s="121" t="s">
        <v>92</v>
      </c>
      <c r="B5" s="122">
        <v>34.329</v>
      </c>
      <c r="C5" s="132">
        <v>31.88</v>
      </c>
      <c r="D5" s="132">
        <v>9.979</v>
      </c>
      <c r="E5" s="133">
        <f t="shared" ref="E5:E22" si="0">C5+D5</f>
        <v>41.859</v>
      </c>
      <c r="F5" s="13" t="s">
        <v>11</v>
      </c>
      <c r="G5" s="13" t="s">
        <v>11</v>
      </c>
      <c r="H5" s="134">
        <v>46.309</v>
      </c>
      <c r="I5" s="93">
        <f>H5+B5-E5</f>
        <v>38.779</v>
      </c>
    </row>
    <row r="6" customFormat="1" ht="17.9" customHeight="1" spans="1:9">
      <c r="A6" s="121" t="s">
        <v>93</v>
      </c>
      <c r="B6" s="122">
        <v>0</v>
      </c>
      <c r="C6" s="132">
        <v>20.44</v>
      </c>
      <c r="D6" s="132">
        <v>26.229</v>
      </c>
      <c r="E6" s="133">
        <f t="shared" si="0"/>
        <v>46.669</v>
      </c>
      <c r="F6" s="47" t="s">
        <v>11</v>
      </c>
      <c r="G6" s="47" t="s">
        <v>11</v>
      </c>
      <c r="H6" s="132">
        <v>46.669</v>
      </c>
      <c r="I6" s="97">
        <f t="shared" ref="I6:I22" si="1">H6+B6-E6</f>
        <v>0</v>
      </c>
    </row>
    <row r="7" customFormat="1" ht="17.9" customHeight="1" spans="1:9">
      <c r="A7" s="121" t="s">
        <v>94</v>
      </c>
      <c r="B7" s="124">
        <v>0</v>
      </c>
      <c r="C7" s="132">
        <v>0</v>
      </c>
      <c r="D7" s="132">
        <v>0</v>
      </c>
      <c r="E7" s="133">
        <v>0</v>
      </c>
      <c r="F7" s="47" t="s">
        <v>11</v>
      </c>
      <c r="G7" s="47" t="s">
        <v>11</v>
      </c>
      <c r="H7" s="132">
        <v>0</v>
      </c>
      <c r="I7" s="97">
        <f t="shared" si="1"/>
        <v>0</v>
      </c>
    </row>
    <row r="8" customFormat="1" ht="17.9" customHeight="1" spans="1:15">
      <c r="A8" s="121" t="s">
        <v>14</v>
      </c>
      <c r="B8" s="135">
        <v>123.5744</v>
      </c>
      <c r="C8" s="132">
        <v>29.488</v>
      </c>
      <c r="D8" s="132">
        <v>72.0682</v>
      </c>
      <c r="E8" s="133">
        <f t="shared" si="0"/>
        <v>101.5562</v>
      </c>
      <c r="F8" s="47" t="s">
        <v>15</v>
      </c>
      <c r="G8" s="47" t="s">
        <v>16</v>
      </c>
      <c r="H8" s="132">
        <v>240.0066</v>
      </c>
      <c r="I8" s="97">
        <f t="shared" si="1"/>
        <v>262.0248</v>
      </c>
      <c r="N8" s="118"/>
      <c r="O8" s="118"/>
    </row>
    <row r="9" customFormat="1" ht="17.9" customHeight="1" spans="1:9">
      <c r="A9" s="121" t="s">
        <v>95</v>
      </c>
      <c r="B9" s="122">
        <v>47.8725</v>
      </c>
      <c r="C9" s="132">
        <v>23.6997</v>
      </c>
      <c r="D9" s="132">
        <v>106.8441</v>
      </c>
      <c r="E9" s="133">
        <f t="shared" si="0"/>
        <v>130.5438</v>
      </c>
      <c r="F9" s="47" t="s">
        <v>11</v>
      </c>
      <c r="G9" s="47" t="s">
        <v>11</v>
      </c>
      <c r="H9" s="132">
        <v>143.1138</v>
      </c>
      <c r="I9" s="97">
        <f t="shared" si="1"/>
        <v>60.4425</v>
      </c>
    </row>
    <row r="10" s="118" customFormat="1" ht="17.9" customHeight="1" spans="1:9">
      <c r="A10" s="121" t="s">
        <v>18</v>
      </c>
      <c r="B10" s="122">
        <v>10.467</v>
      </c>
      <c r="C10" s="132">
        <v>2.51</v>
      </c>
      <c r="D10" s="132">
        <v>26.962</v>
      </c>
      <c r="E10" s="133">
        <f t="shared" si="0"/>
        <v>29.472</v>
      </c>
      <c r="F10" s="47" t="s">
        <v>11</v>
      </c>
      <c r="G10" s="47" t="s">
        <v>11</v>
      </c>
      <c r="H10" s="132">
        <v>39.6077</v>
      </c>
      <c r="I10" s="97">
        <f t="shared" si="1"/>
        <v>20.6027</v>
      </c>
    </row>
    <row r="11" customFormat="1" ht="17.9" customHeight="1" spans="1:9">
      <c r="A11" s="121" t="s">
        <v>96</v>
      </c>
      <c r="B11" s="122">
        <v>134.941</v>
      </c>
      <c r="C11" s="132">
        <v>31.739</v>
      </c>
      <c r="D11" s="132">
        <v>72.826</v>
      </c>
      <c r="E11" s="133">
        <f t="shared" si="0"/>
        <v>104.565</v>
      </c>
      <c r="F11" s="47" t="s">
        <v>20</v>
      </c>
      <c r="G11" s="47" t="s">
        <v>21</v>
      </c>
      <c r="H11" s="132">
        <v>296.276</v>
      </c>
      <c r="I11" s="97">
        <f t="shared" si="1"/>
        <v>326.652</v>
      </c>
    </row>
    <row r="12" customFormat="1" ht="17.9" customHeight="1" spans="1:9">
      <c r="A12" s="121" t="s">
        <v>22</v>
      </c>
      <c r="B12" s="122">
        <v>313.7475</v>
      </c>
      <c r="C12" s="132">
        <v>143.1311</v>
      </c>
      <c r="D12" s="132">
        <v>157.2848</v>
      </c>
      <c r="E12" s="133">
        <f t="shared" si="0"/>
        <v>300.4159</v>
      </c>
      <c r="F12" s="47" t="s">
        <v>15</v>
      </c>
      <c r="G12" s="47" t="s">
        <v>16</v>
      </c>
      <c r="H12" s="132">
        <v>283.3824</v>
      </c>
      <c r="I12" s="97">
        <f t="shared" si="1"/>
        <v>296.714</v>
      </c>
    </row>
    <row r="13" customFormat="1" ht="17.9" customHeight="1" spans="1:9">
      <c r="A13" s="121" t="s">
        <v>23</v>
      </c>
      <c r="B13" s="122">
        <v>84.9625</v>
      </c>
      <c r="C13" s="132">
        <v>36.349</v>
      </c>
      <c r="D13" s="132">
        <v>64.1473</v>
      </c>
      <c r="E13" s="133">
        <f t="shared" si="0"/>
        <v>100.4963</v>
      </c>
      <c r="F13" s="47" t="s">
        <v>11</v>
      </c>
      <c r="G13" s="47" t="s">
        <v>11</v>
      </c>
      <c r="H13" s="132">
        <v>102.6823</v>
      </c>
      <c r="I13" s="97">
        <f t="shared" si="1"/>
        <v>87.1485</v>
      </c>
    </row>
    <row r="14" customFormat="1" ht="17.9" customHeight="1" spans="1:9">
      <c r="A14" s="121" t="s">
        <v>68</v>
      </c>
      <c r="B14" s="115">
        <v>2.5915</v>
      </c>
      <c r="C14" s="132">
        <v>0</v>
      </c>
      <c r="D14" s="132">
        <v>3.6233</v>
      </c>
      <c r="E14" s="133">
        <f t="shared" si="0"/>
        <v>3.6233</v>
      </c>
      <c r="F14" s="47" t="s">
        <v>11</v>
      </c>
      <c r="G14" s="47" t="s">
        <v>11</v>
      </c>
      <c r="H14" s="132">
        <v>1.7798</v>
      </c>
      <c r="I14" s="97">
        <f t="shared" si="1"/>
        <v>0.748</v>
      </c>
    </row>
    <row r="15" customFormat="1" ht="17.9" customHeight="1" spans="1:9">
      <c r="A15" s="121" t="s">
        <v>70</v>
      </c>
      <c r="B15" s="122">
        <v>8.4695</v>
      </c>
      <c r="C15" s="132">
        <v>0</v>
      </c>
      <c r="D15" s="132">
        <v>66.001</v>
      </c>
      <c r="E15" s="133">
        <f t="shared" si="0"/>
        <v>66.001</v>
      </c>
      <c r="F15" s="47" t="s">
        <v>11</v>
      </c>
      <c r="G15" s="47" t="s">
        <v>11</v>
      </c>
      <c r="H15" s="132">
        <v>74.601</v>
      </c>
      <c r="I15" s="97">
        <f t="shared" si="1"/>
        <v>17.0695</v>
      </c>
    </row>
    <row r="16" customFormat="1" ht="17.9" customHeight="1" spans="1:9">
      <c r="A16" s="121" t="s">
        <v>24</v>
      </c>
      <c r="B16" s="122">
        <v>0</v>
      </c>
      <c r="C16" s="132">
        <v>0</v>
      </c>
      <c r="D16" s="132">
        <v>0</v>
      </c>
      <c r="E16" s="133">
        <f t="shared" si="0"/>
        <v>0</v>
      </c>
      <c r="F16" s="47" t="s">
        <v>11</v>
      </c>
      <c r="G16" s="47" t="s">
        <v>11</v>
      </c>
      <c r="H16" s="132">
        <v>0</v>
      </c>
      <c r="I16" s="97">
        <f t="shared" si="1"/>
        <v>0</v>
      </c>
    </row>
    <row r="17" customFormat="1" ht="17.9" customHeight="1" spans="1:9">
      <c r="A17" s="121" t="s">
        <v>25</v>
      </c>
      <c r="B17" s="122">
        <v>0</v>
      </c>
      <c r="C17" s="132">
        <v>0</v>
      </c>
      <c r="D17" s="132">
        <v>0</v>
      </c>
      <c r="E17" s="133">
        <f t="shared" si="0"/>
        <v>0</v>
      </c>
      <c r="F17" s="47" t="s">
        <v>11</v>
      </c>
      <c r="G17" s="47" t="s">
        <v>11</v>
      </c>
      <c r="H17" s="132">
        <v>0</v>
      </c>
      <c r="I17" s="97">
        <f t="shared" si="1"/>
        <v>0</v>
      </c>
    </row>
    <row r="18" customFormat="1" ht="17.9" customHeight="1" spans="1:9">
      <c r="A18" s="121" t="s">
        <v>26</v>
      </c>
      <c r="B18" s="122">
        <v>0</v>
      </c>
      <c r="C18" s="132">
        <v>0</v>
      </c>
      <c r="D18" s="132">
        <v>0</v>
      </c>
      <c r="E18" s="133">
        <f t="shared" si="0"/>
        <v>0</v>
      </c>
      <c r="F18" s="47" t="s">
        <v>11</v>
      </c>
      <c r="G18" s="47" t="s">
        <v>11</v>
      </c>
      <c r="H18" s="132">
        <v>0</v>
      </c>
      <c r="I18" s="97">
        <f t="shared" si="1"/>
        <v>0</v>
      </c>
    </row>
    <row r="19" customFormat="1" ht="17.9" customHeight="1" spans="1:9">
      <c r="A19" s="121" t="s">
        <v>27</v>
      </c>
      <c r="B19" s="122">
        <v>69.495</v>
      </c>
      <c r="C19" s="132">
        <v>23.716</v>
      </c>
      <c r="D19" s="132">
        <v>9</v>
      </c>
      <c r="E19" s="133">
        <f t="shared" si="0"/>
        <v>32.716</v>
      </c>
      <c r="F19" s="13" t="s">
        <v>11</v>
      </c>
      <c r="G19" s="13" t="s">
        <v>11</v>
      </c>
      <c r="H19" s="134">
        <v>177.336</v>
      </c>
      <c r="I19" s="93">
        <f t="shared" si="1"/>
        <v>214.115</v>
      </c>
    </row>
    <row r="20" customFormat="1" ht="17.9" customHeight="1" spans="1:9">
      <c r="A20" s="121" t="s">
        <v>97</v>
      </c>
      <c r="B20" s="122">
        <v>270.6071</v>
      </c>
      <c r="C20" s="132">
        <v>224.8644</v>
      </c>
      <c r="D20" s="132">
        <v>387.51756</v>
      </c>
      <c r="E20" s="133">
        <f t="shared" si="0"/>
        <v>612.38196</v>
      </c>
      <c r="F20" s="13" t="s">
        <v>29</v>
      </c>
      <c r="G20" s="13" t="s">
        <v>16</v>
      </c>
      <c r="H20" s="134">
        <v>1713.92596</v>
      </c>
      <c r="I20" s="93">
        <f t="shared" si="1"/>
        <v>1372.1511</v>
      </c>
    </row>
    <row r="21" customFormat="1" ht="17.9" customHeight="1" spans="1:9">
      <c r="A21" s="121" t="s">
        <v>30</v>
      </c>
      <c r="B21" s="126">
        <v>0</v>
      </c>
      <c r="C21" s="132">
        <v>0</v>
      </c>
      <c r="D21" s="132">
        <v>0</v>
      </c>
      <c r="E21" s="133">
        <f t="shared" si="0"/>
        <v>0</v>
      </c>
      <c r="F21" s="13" t="s">
        <v>11</v>
      </c>
      <c r="G21" s="13" t="s">
        <v>11</v>
      </c>
      <c r="H21" s="134">
        <v>0</v>
      </c>
      <c r="I21" s="93">
        <f t="shared" si="1"/>
        <v>0</v>
      </c>
    </row>
    <row r="22" customFormat="1" ht="17.9" customHeight="1" spans="1:9">
      <c r="A22" s="15" t="s">
        <v>31</v>
      </c>
      <c r="B22" s="68">
        <f>SUM(B5:B21)</f>
        <v>1101.057</v>
      </c>
      <c r="C22" s="136">
        <f>SUM(C5:C21)</f>
        <v>567.8172</v>
      </c>
      <c r="D22" s="110">
        <f>SUM(D5:D21)</f>
        <v>1002.48226</v>
      </c>
      <c r="E22" s="133">
        <f t="shared" si="0"/>
        <v>1570.29946</v>
      </c>
      <c r="F22" s="13" t="s">
        <v>11</v>
      </c>
      <c r="G22" s="13" t="s">
        <v>11</v>
      </c>
      <c r="H22" s="134">
        <v>3165.68956</v>
      </c>
      <c r="I22" s="93">
        <f t="shared" si="1"/>
        <v>2696.4471</v>
      </c>
    </row>
    <row r="23" customFormat="1" ht="17.9" customHeight="1" spans="1:9">
      <c r="A23" s="18" t="s">
        <v>32</v>
      </c>
      <c r="B23" s="55"/>
      <c r="C23" s="137"/>
      <c r="D23" s="137"/>
      <c r="E23" s="137"/>
      <c r="F23" s="18"/>
      <c r="G23" s="19"/>
      <c r="H23" s="138"/>
      <c r="I23" s="129"/>
    </row>
    <row r="24" customFormat="1" ht="22.5" customHeight="1" spans="1:9">
      <c r="A24" s="56" t="s">
        <v>98</v>
      </c>
      <c r="B24" s="57"/>
      <c r="C24" s="100"/>
      <c r="D24" s="100" t="s">
        <v>99</v>
      </c>
      <c r="E24" s="100"/>
      <c r="F24" s="21"/>
      <c r="G24" s="21"/>
      <c r="H24" s="100"/>
      <c r="I24" s="129"/>
    </row>
    <row r="31" spans="17:17">
      <c r="Q31" s="128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pane xSplit="1" topLeftCell="B1" activePane="topRight" state="frozen"/>
      <selection/>
      <selection pane="topRight" activeCell="I22" sqref="I22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  <col min="11" max="11" width="9.375"/>
  </cols>
  <sheetData>
    <row r="1" customFormat="1" ht="22.5" customHeight="1" spans="1:9">
      <c r="A1" s="31" t="s">
        <v>120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22">
        <v>5.792</v>
      </c>
      <c r="C5" s="109">
        <v>6.213</v>
      </c>
      <c r="D5" s="109">
        <v>16.045</v>
      </c>
      <c r="E5" s="123">
        <f t="shared" ref="E5:E22" si="0">C5+D5</f>
        <v>22.258</v>
      </c>
      <c r="F5" s="13" t="s">
        <v>11</v>
      </c>
      <c r="G5" s="13" t="s">
        <v>11</v>
      </c>
      <c r="H5" s="94">
        <v>38.779</v>
      </c>
      <c r="I5" s="117">
        <f t="shared" ref="I5:I22" si="1">H5+B5-E5</f>
        <v>22.313</v>
      </c>
    </row>
    <row r="6" customFormat="1" ht="17.9" customHeight="1" spans="1:9">
      <c r="A6" s="121" t="s">
        <v>93</v>
      </c>
      <c r="B6" s="122">
        <v>0</v>
      </c>
      <c r="C6" s="109">
        <v>0</v>
      </c>
      <c r="D6" s="109">
        <v>0</v>
      </c>
      <c r="E6" s="123">
        <f t="shared" si="0"/>
        <v>0</v>
      </c>
      <c r="F6" s="13" t="s">
        <v>11</v>
      </c>
      <c r="G6" s="13" t="s">
        <v>11</v>
      </c>
      <c r="H6" s="94">
        <v>0</v>
      </c>
      <c r="I6" s="117">
        <f t="shared" si="1"/>
        <v>0</v>
      </c>
    </row>
    <row r="7" customFormat="1" ht="17.9" customHeight="1" spans="1:9">
      <c r="A7" s="121" t="s">
        <v>94</v>
      </c>
      <c r="B7" s="124">
        <v>49.82</v>
      </c>
      <c r="C7" s="109">
        <v>11.76</v>
      </c>
      <c r="D7" s="109">
        <v>38.06</v>
      </c>
      <c r="E7" s="123">
        <f t="shared" si="0"/>
        <v>49.82</v>
      </c>
      <c r="F7" s="13" t="s">
        <v>11</v>
      </c>
      <c r="G7" s="13" t="s">
        <v>11</v>
      </c>
      <c r="H7" s="94">
        <v>0</v>
      </c>
      <c r="I7" s="117">
        <f t="shared" si="1"/>
        <v>0</v>
      </c>
    </row>
    <row r="8" customFormat="1" ht="17.9" customHeight="1" spans="1:9">
      <c r="A8" s="121" t="s">
        <v>14</v>
      </c>
      <c r="B8" s="125">
        <v>53.948</v>
      </c>
      <c r="C8" s="109">
        <v>27.0706</v>
      </c>
      <c r="D8" s="109">
        <v>81.1267</v>
      </c>
      <c r="E8" s="123">
        <f t="shared" si="0"/>
        <v>108.1973</v>
      </c>
      <c r="F8" s="13" t="s">
        <v>15</v>
      </c>
      <c r="G8" s="13" t="s">
        <v>16</v>
      </c>
      <c r="H8" s="94">
        <v>262.0248</v>
      </c>
      <c r="I8" s="117">
        <f t="shared" si="1"/>
        <v>207.7755</v>
      </c>
    </row>
    <row r="9" customFormat="1" ht="17.9" customHeight="1" spans="1:9">
      <c r="A9" s="121" t="s">
        <v>95</v>
      </c>
      <c r="B9" s="115">
        <v>36.9253</v>
      </c>
      <c r="C9" s="109">
        <v>26.16</v>
      </c>
      <c r="D9" s="109">
        <v>38.1483</v>
      </c>
      <c r="E9" s="123">
        <f t="shared" si="0"/>
        <v>64.3083</v>
      </c>
      <c r="F9" s="13" t="s">
        <v>11</v>
      </c>
      <c r="G9" s="13" t="s">
        <v>11</v>
      </c>
      <c r="H9" s="94">
        <v>60.4425</v>
      </c>
      <c r="I9" s="117">
        <f t="shared" si="1"/>
        <v>33.0595</v>
      </c>
    </row>
    <row r="10" s="118" customFormat="1" ht="17.9" customHeight="1" spans="1:9">
      <c r="A10" s="121" t="s">
        <v>18</v>
      </c>
      <c r="B10" s="115">
        <v>24.9422</v>
      </c>
      <c r="C10" s="109">
        <v>1.35</v>
      </c>
      <c r="D10" s="109">
        <v>11.9091</v>
      </c>
      <c r="E10" s="123">
        <f t="shared" si="0"/>
        <v>13.2591</v>
      </c>
      <c r="F10" s="47" t="s">
        <v>11</v>
      </c>
      <c r="G10" s="47" t="s">
        <v>11</v>
      </c>
      <c r="H10" s="109">
        <v>20.6027</v>
      </c>
      <c r="I10" s="117">
        <f t="shared" si="1"/>
        <v>32.2858</v>
      </c>
    </row>
    <row r="11" customFormat="1" ht="17.9" customHeight="1" spans="1:9">
      <c r="A11" s="121" t="s">
        <v>96</v>
      </c>
      <c r="B11" s="122">
        <v>211.832</v>
      </c>
      <c r="C11" s="109">
        <v>56.579</v>
      </c>
      <c r="D11" s="109">
        <v>105.734</v>
      </c>
      <c r="E11" s="123">
        <f t="shared" si="0"/>
        <v>162.313</v>
      </c>
      <c r="F11" s="13" t="s">
        <v>20</v>
      </c>
      <c r="G11" s="13" t="s">
        <v>21</v>
      </c>
      <c r="H11" s="94">
        <v>326.652</v>
      </c>
      <c r="I11" s="117">
        <f t="shared" si="1"/>
        <v>376.171</v>
      </c>
    </row>
    <row r="12" customFormat="1" ht="17.9" customHeight="1" spans="1:9">
      <c r="A12" s="121" t="s">
        <v>22</v>
      </c>
      <c r="B12" s="115">
        <v>268.4924</v>
      </c>
      <c r="C12" s="109">
        <v>118.553</v>
      </c>
      <c r="D12" s="109">
        <v>277.7553</v>
      </c>
      <c r="E12" s="123">
        <f t="shared" si="0"/>
        <v>396.3083</v>
      </c>
      <c r="F12" s="13" t="s">
        <v>15</v>
      </c>
      <c r="G12" s="13" t="s">
        <v>16</v>
      </c>
      <c r="H12" s="94">
        <v>296.714</v>
      </c>
      <c r="I12" s="117">
        <f t="shared" si="1"/>
        <v>168.8981</v>
      </c>
    </row>
    <row r="13" customFormat="1" ht="17.9" customHeight="1" spans="1:9">
      <c r="A13" s="121" t="s">
        <v>23</v>
      </c>
      <c r="B13" s="122">
        <v>191.053</v>
      </c>
      <c r="C13" s="109">
        <v>62.16</v>
      </c>
      <c r="D13" s="109">
        <v>119.625</v>
      </c>
      <c r="E13" s="123">
        <f t="shared" si="0"/>
        <v>181.785</v>
      </c>
      <c r="F13" s="13" t="s">
        <v>11</v>
      </c>
      <c r="G13" s="13" t="s">
        <v>11</v>
      </c>
      <c r="H13" s="94">
        <v>87.1485</v>
      </c>
      <c r="I13" s="117">
        <f>H13+B13-E13+0.86</f>
        <v>97.2765</v>
      </c>
    </row>
    <row r="14" customFormat="1" ht="17.9" customHeight="1" spans="1:9">
      <c r="A14" s="121" t="s">
        <v>68</v>
      </c>
      <c r="B14" s="122">
        <v>6.0994</v>
      </c>
      <c r="C14" s="109">
        <v>0</v>
      </c>
      <c r="D14" s="109">
        <v>5.4378</v>
      </c>
      <c r="E14" s="123">
        <f t="shared" si="0"/>
        <v>5.4378</v>
      </c>
      <c r="F14" s="13" t="s">
        <v>11</v>
      </c>
      <c r="G14" s="13" t="s">
        <v>11</v>
      </c>
      <c r="H14" s="94">
        <v>0.748</v>
      </c>
      <c r="I14" s="117">
        <f t="shared" si="1"/>
        <v>1.4096</v>
      </c>
    </row>
    <row r="15" customFormat="1" ht="17.9" customHeight="1" spans="1:9">
      <c r="A15" s="121" t="s">
        <v>70</v>
      </c>
      <c r="B15" s="122">
        <v>39.35</v>
      </c>
      <c r="C15" s="109">
        <v>0</v>
      </c>
      <c r="D15" s="109">
        <v>34.4775</v>
      </c>
      <c r="E15" s="123">
        <f t="shared" si="0"/>
        <v>34.4775</v>
      </c>
      <c r="F15" s="13" t="s">
        <v>11</v>
      </c>
      <c r="G15" s="13" t="s">
        <v>11</v>
      </c>
      <c r="H15" s="94">
        <v>17.0695</v>
      </c>
      <c r="I15" s="117">
        <f t="shared" si="1"/>
        <v>21.942</v>
      </c>
    </row>
    <row r="16" customFormat="1" ht="17.9" customHeight="1" spans="1:9">
      <c r="A16" s="121" t="s">
        <v>24</v>
      </c>
      <c r="B16" s="122">
        <v>0</v>
      </c>
      <c r="C16" s="109">
        <v>0</v>
      </c>
      <c r="D16" s="109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22">
        <v>23.38</v>
      </c>
      <c r="C17" s="109">
        <v>0</v>
      </c>
      <c r="D17" s="109">
        <v>23.38</v>
      </c>
      <c r="E17" s="123">
        <f t="shared" si="0"/>
        <v>23.38</v>
      </c>
      <c r="F17" s="13" t="s">
        <v>11</v>
      </c>
      <c r="G17" s="13" t="s">
        <v>11</v>
      </c>
      <c r="H17" s="94">
        <v>0</v>
      </c>
      <c r="I17" s="117">
        <f t="shared" si="1"/>
        <v>0</v>
      </c>
    </row>
    <row r="18" customFormat="1" ht="17.9" customHeight="1" spans="1:9">
      <c r="A18" s="121" t="s">
        <v>26</v>
      </c>
      <c r="B18" s="122">
        <v>0</v>
      </c>
      <c r="C18" s="109">
        <v>0</v>
      </c>
      <c r="D18" s="109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22">
        <v>73.952</v>
      </c>
      <c r="C19" s="109">
        <v>68.924</v>
      </c>
      <c r="D19" s="109">
        <v>43.518</v>
      </c>
      <c r="E19" s="123">
        <f t="shared" si="0"/>
        <v>112.442</v>
      </c>
      <c r="F19" s="13" t="s">
        <v>11</v>
      </c>
      <c r="G19" s="13" t="s">
        <v>11</v>
      </c>
      <c r="H19" s="94">
        <v>214.115</v>
      </c>
      <c r="I19" s="117">
        <f t="shared" si="1"/>
        <v>175.625</v>
      </c>
    </row>
    <row r="20" customFormat="1" ht="17.9" customHeight="1" spans="1:9">
      <c r="A20" s="121" t="s">
        <v>97</v>
      </c>
      <c r="B20" s="122">
        <v>460.3096</v>
      </c>
      <c r="C20" s="109">
        <v>418.843</v>
      </c>
      <c r="D20" s="109">
        <v>904.4534</v>
      </c>
      <c r="E20" s="123">
        <f t="shared" si="0"/>
        <v>1323.2964</v>
      </c>
      <c r="F20" s="13" t="s">
        <v>29</v>
      </c>
      <c r="G20" s="13" t="s">
        <v>16</v>
      </c>
      <c r="H20" s="94">
        <v>1372.1511</v>
      </c>
      <c r="I20" s="117">
        <f t="shared" si="1"/>
        <v>509.1643</v>
      </c>
    </row>
    <row r="21" customFormat="1" ht="17.9" customHeight="1" spans="1:9">
      <c r="A21" s="121" t="s">
        <v>30</v>
      </c>
      <c r="B21" s="126">
        <v>0</v>
      </c>
      <c r="C21" s="109">
        <v>0</v>
      </c>
      <c r="D21" s="109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68">
        <f>SUM(B5:B21)</f>
        <v>1445.8959</v>
      </c>
      <c r="C22" s="127">
        <f>SUM(C5:C21)</f>
        <v>797.6126</v>
      </c>
      <c r="D22" s="114">
        <f>SUM(D5:D21)</f>
        <v>1699.6701</v>
      </c>
      <c r="E22" s="123">
        <f t="shared" si="0"/>
        <v>2497.2827</v>
      </c>
      <c r="F22" s="13" t="s">
        <v>11</v>
      </c>
      <c r="G22" s="13" t="s">
        <v>11</v>
      </c>
      <c r="H22" s="94">
        <v>2696.4471</v>
      </c>
      <c r="I22" s="117">
        <f>SUM(I5:I21)</f>
        <v>1645.9203</v>
      </c>
    </row>
    <row r="2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20"/>
    </row>
    <row r="24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  <row r="31" spans="17:17">
      <c r="Q31" s="128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pane xSplit="1" topLeftCell="B1" activePane="topRight" state="frozen"/>
      <selection/>
      <selection pane="topRight" activeCell="I5" sqref="I5:I22"/>
    </sheetView>
  </sheetViews>
  <sheetFormatPr defaultColWidth="9" defaultRowHeight="13.5"/>
  <cols>
    <col min="1" max="1" width="12.275" style="105" customWidth="1"/>
    <col min="2" max="5" width="16.625" style="106" customWidth="1"/>
    <col min="6" max="6" width="9.375" style="103" customWidth="1"/>
    <col min="7" max="7" width="10.875" style="103" customWidth="1"/>
    <col min="8" max="8" width="12.625" style="103" customWidth="1"/>
    <col min="9" max="9" width="12.875" style="103" customWidth="1"/>
    <col min="10" max="10" width="9" style="103"/>
    <col min="11" max="11" width="9.375" style="103"/>
    <col min="12" max="16384" width="9" style="103"/>
  </cols>
  <sheetData>
    <row r="1" s="103" customFormat="1" ht="22.5" customHeight="1" spans="1:9">
      <c r="A1" s="31" t="s">
        <v>121</v>
      </c>
      <c r="B1" s="4"/>
      <c r="C1" s="4"/>
      <c r="D1" s="4"/>
      <c r="E1" s="4"/>
      <c r="F1" s="4"/>
      <c r="G1" s="4"/>
      <c r="H1" s="4"/>
      <c r="I1" s="4"/>
    </row>
    <row r="2" s="103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s="10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8" t="s">
        <v>7</v>
      </c>
      <c r="I3" s="8" t="s">
        <v>8</v>
      </c>
    </row>
    <row r="4" s="103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8"/>
      <c r="I4" s="8"/>
    </row>
    <row r="5" s="103" customFormat="1" ht="17.9" customHeight="1" spans="1:9">
      <c r="A5" s="41" t="s">
        <v>92</v>
      </c>
      <c r="B5" s="92">
        <v>2.476</v>
      </c>
      <c r="C5" s="48">
        <v>0</v>
      </c>
      <c r="D5" s="48">
        <v>12.313</v>
      </c>
      <c r="E5" s="42">
        <f t="shared" ref="E5:E22" si="0">C5+D5</f>
        <v>12.313</v>
      </c>
      <c r="F5" s="13" t="s">
        <v>11</v>
      </c>
      <c r="G5" s="13" t="s">
        <v>11</v>
      </c>
      <c r="H5" s="44">
        <v>22.313</v>
      </c>
      <c r="I5" s="117">
        <f t="shared" ref="I5:I22" si="1">H5+B5-E5</f>
        <v>12.476</v>
      </c>
    </row>
    <row r="6" s="103" customFormat="1" ht="17.9" customHeight="1" spans="1:9">
      <c r="A6" s="41" t="s">
        <v>93</v>
      </c>
      <c r="B6" s="92">
        <v>0</v>
      </c>
      <c r="C6" s="48">
        <v>0</v>
      </c>
      <c r="D6" s="48">
        <v>0</v>
      </c>
      <c r="E6" s="42">
        <f t="shared" si="0"/>
        <v>0</v>
      </c>
      <c r="F6" s="13" t="s">
        <v>11</v>
      </c>
      <c r="G6" s="13" t="s">
        <v>11</v>
      </c>
      <c r="H6" s="44">
        <v>0</v>
      </c>
      <c r="I6" s="117">
        <f t="shared" si="1"/>
        <v>0</v>
      </c>
    </row>
    <row r="7" s="103" customFormat="1" ht="17.9" customHeight="1" spans="1:9">
      <c r="A7" s="41" t="s">
        <v>94</v>
      </c>
      <c r="B7" s="95">
        <v>40.443</v>
      </c>
      <c r="C7" s="48">
        <v>0</v>
      </c>
      <c r="D7" s="48">
        <v>0</v>
      </c>
      <c r="E7" s="42">
        <f t="shared" si="0"/>
        <v>0</v>
      </c>
      <c r="F7" s="13" t="s">
        <v>11</v>
      </c>
      <c r="G7" s="13" t="s">
        <v>11</v>
      </c>
      <c r="H7" s="44">
        <v>0</v>
      </c>
      <c r="I7" s="117">
        <f t="shared" si="1"/>
        <v>40.443</v>
      </c>
    </row>
    <row r="8" s="103" customFormat="1" ht="17.9" customHeight="1" spans="1:9">
      <c r="A8" s="41" t="s">
        <v>14</v>
      </c>
      <c r="B8" s="96">
        <v>60.0833</v>
      </c>
      <c r="C8" s="48">
        <v>6.449</v>
      </c>
      <c r="D8" s="48">
        <v>43.1112</v>
      </c>
      <c r="E8" s="42">
        <f t="shared" si="0"/>
        <v>49.5602</v>
      </c>
      <c r="F8" s="13" t="s">
        <v>15</v>
      </c>
      <c r="G8" s="13" t="s">
        <v>16</v>
      </c>
      <c r="H8" s="44">
        <v>207.7755</v>
      </c>
      <c r="I8" s="117">
        <f t="shared" si="1"/>
        <v>218.2986</v>
      </c>
    </row>
    <row r="9" s="103" customFormat="1" ht="17.9" customHeight="1" spans="1:9">
      <c r="A9" s="41" t="s">
        <v>95</v>
      </c>
      <c r="B9" s="115">
        <v>105.7501</v>
      </c>
      <c r="C9" s="48">
        <v>1.949</v>
      </c>
      <c r="D9" s="48">
        <v>41.7435</v>
      </c>
      <c r="E9" s="42">
        <f t="shared" si="0"/>
        <v>43.6925</v>
      </c>
      <c r="F9" s="13" t="s">
        <v>11</v>
      </c>
      <c r="G9" s="13" t="s">
        <v>11</v>
      </c>
      <c r="H9" s="44">
        <v>33.0595</v>
      </c>
      <c r="I9" s="117">
        <f t="shared" si="1"/>
        <v>95.1171</v>
      </c>
    </row>
    <row r="10" s="104" customFormat="1" ht="17.9" customHeight="1" spans="1:9">
      <c r="A10" s="41" t="s">
        <v>18</v>
      </c>
      <c r="B10" s="92">
        <v>10.7774</v>
      </c>
      <c r="C10" s="48">
        <v>0.1781</v>
      </c>
      <c r="D10" s="48">
        <v>30.4677</v>
      </c>
      <c r="E10" s="42">
        <f t="shared" si="0"/>
        <v>30.6458</v>
      </c>
      <c r="F10" s="47" t="s">
        <v>11</v>
      </c>
      <c r="G10" s="47" t="s">
        <v>11</v>
      </c>
      <c r="H10" s="48">
        <v>32.2858</v>
      </c>
      <c r="I10" s="117">
        <f t="shared" si="1"/>
        <v>12.4174</v>
      </c>
    </row>
    <row r="11" s="103" customFormat="1" ht="17.9" customHeight="1" spans="1:9">
      <c r="A11" s="41" t="s">
        <v>96</v>
      </c>
      <c r="B11" s="92">
        <v>242.713</v>
      </c>
      <c r="C11" s="48">
        <v>22.537</v>
      </c>
      <c r="D11" s="48">
        <v>55.508</v>
      </c>
      <c r="E11" s="42">
        <f t="shared" si="0"/>
        <v>78.045</v>
      </c>
      <c r="F11" s="13" t="s">
        <v>20</v>
      </c>
      <c r="G11" s="13" t="s">
        <v>21</v>
      </c>
      <c r="H11" s="44">
        <v>376.171</v>
      </c>
      <c r="I11" s="117">
        <f t="shared" si="1"/>
        <v>540.839</v>
      </c>
    </row>
    <row r="12" s="103" customFormat="1" ht="17.9" customHeight="1" spans="1:9">
      <c r="A12" s="41" t="s">
        <v>22</v>
      </c>
      <c r="B12" s="115">
        <v>253.8235</v>
      </c>
      <c r="C12" s="48">
        <v>30.7001</v>
      </c>
      <c r="D12" s="48">
        <v>162.535</v>
      </c>
      <c r="E12" s="42">
        <f t="shared" si="0"/>
        <v>193.2351</v>
      </c>
      <c r="F12" s="13" t="s">
        <v>15</v>
      </c>
      <c r="G12" s="13" t="s">
        <v>16</v>
      </c>
      <c r="H12" s="44">
        <v>168.8981</v>
      </c>
      <c r="I12" s="117">
        <f t="shared" si="1"/>
        <v>229.4865</v>
      </c>
    </row>
    <row r="13" s="103" customFormat="1" ht="17.9" customHeight="1" spans="1:9">
      <c r="A13" s="41" t="s">
        <v>23</v>
      </c>
      <c r="B13" s="92">
        <v>77.3086</v>
      </c>
      <c r="C13" s="48">
        <v>40.296</v>
      </c>
      <c r="D13" s="48">
        <v>49.8005</v>
      </c>
      <c r="E13" s="42">
        <f t="shared" si="0"/>
        <v>90.0965</v>
      </c>
      <c r="F13" s="13" t="s">
        <v>11</v>
      </c>
      <c r="G13" s="13" t="s">
        <v>11</v>
      </c>
      <c r="H13" s="44">
        <v>97.2765</v>
      </c>
      <c r="I13" s="117">
        <f t="shared" si="1"/>
        <v>84.4886</v>
      </c>
    </row>
    <row r="14" s="103" customFormat="1" ht="17.9" customHeight="1" spans="1:9">
      <c r="A14" s="41" t="s">
        <v>68</v>
      </c>
      <c r="B14" s="92">
        <v>3.042</v>
      </c>
      <c r="C14" s="48">
        <v>0</v>
      </c>
      <c r="D14" s="48">
        <v>0.4618</v>
      </c>
      <c r="E14" s="42">
        <f t="shared" si="0"/>
        <v>0.4618</v>
      </c>
      <c r="F14" s="13" t="s">
        <v>11</v>
      </c>
      <c r="G14" s="13" t="s">
        <v>11</v>
      </c>
      <c r="H14" s="44">
        <v>1.4096</v>
      </c>
      <c r="I14" s="117">
        <f t="shared" si="1"/>
        <v>3.9898</v>
      </c>
    </row>
    <row r="15" s="103" customFormat="1" ht="17.9" customHeight="1" spans="1:9">
      <c r="A15" s="41" t="s">
        <v>70</v>
      </c>
      <c r="B15" s="92">
        <v>51.6235</v>
      </c>
      <c r="C15" s="48">
        <v>0</v>
      </c>
      <c r="D15" s="48">
        <v>21.942</v>
      </c>
      <c r="E15" s="42">
        <f t="shared" si="0"/>
        <v>21.942</v>
      </c>
      <c r="F15" s="13" t="s">
        <v>11</v>
      </c>
      <c r="G15" s="13" t="s">
        <v>11</v>
      </c>
      <c r="H15" s="44">
        <v>21.942</v>
      </c>
      <c r="I15" s="117">
        <f t="shared" si="1"/>
        <v>51.6235</v>
      </c>
    </row>
    <row r="16" s="103" customFormat="1" ht="17.9" customHeight="1" spans="1:9">
      <c r="A16" s="41" t="s">
        <v>24</v>
      </c>
      <c r="B16" s="92">
        <v>0</v>
      </c>
      <c r="C16" s="48">
        <v>0</v>
      </c>
      <c r="D16" s="48">
        <v>0</v>
      </c>
      <c r="E16" s="42">
        <f t="shared" si="0"/>
        <v>0</v>
      </c>
      <c r="F16" s="13" t="s">
        <v>11</v>
      </c>
      <c r="G16" s="13" t="s">
        <v>11</v>
      </c>
      <c r="H16" s="44">
        <v>0</v>
      </c>
      <c r="I16" s="117">
        <f t="shared" si="1"/>
        <v>0</v>
      </c>
    </row>
    <row r="17" s="103" customFormat="1" ht="17.9" customHeight="1" spans="1:9">
      <c r="A17" s="41" t="s">
        <v>25</v>
      </c>
      <c r="B17" s="92">
        <v>0</v>
      </c>
      <c r="C17" s="48">
        <v>0</v>
      </c>
      <c r="D17" s="48">
        <v>0</v>
      </c>
      <c r="E17" s="42">
        <f t="shared" si="0"/>
        <v>0</v>
      </c>
      <c r="F17" s="13" t="s">
        <v>11</v>
      </c>
      <c r="G17" s="13" t="s">
        <v>11</v>
      </c>
      <c r="H17" s="44">
        <v>0</v>
      </c>
      <c r="I17" s="117">
        <f t="shared" si="1"/>
        <v>0</v>
      </c>
    </row>
    <row r="18" s="103" customFormat="1" ht="17.9" customHeight="1" spans="1:9">
      <c r="A18" s="41" t="s">
        <v>26</v>
      </c>
      <c r="B18" s="92">
        <v>0</v>
      </c>
      <c r="C18" s="48">
        <v>0</v>
      </c>
      <c r="D18" s="48">
        <v>0</v>
      </c>
      <c r="E18" s="42">
        <f t="shared" si="0"/>
        <v>0</v>
      </c>
      <c r="F18" s="13" t="s">
        <v>11</v>
      </c>
      <c r="G18" s="13" t="s">
        <v>11</v>
      </c>
      <c r="H18" s="44">
        <v>0</v>
      </c>
      <c r="I18" s="117">
        <f t="shared" si="1"/>
        <v>0</v>
      </c>
    </row>
    <row r="19" s="103" customFormat="1" ht="17.9" customHeight="1" spans="1:9">
      <c r="A19" s="41" t="s">
        <v>27</v>
      </c>
      <c r="B19" s="92">
        <v>166.146</v>
      </c>
      <c r="C19" s="48">
        <v>21.48</v>
      </c>
      <c r="D19" s="48">
        <v>34.29</v>
      </c>
      <c r="E19" s="42">
        <f t="shared" si="0"/>
        <v>55.77</v>
      </c>
      <c r="F19" s="13" t="s">
        <v>11</v>
      </c>
      <c r="G19" s="13" t="s">
        <v>11</v>
      </c>
      <c r="H19" s="44">
        <v>175.625</v>
      </c>
      <c r="I19" s="117">
        <f t="shared" si="1"/>
        <v>286.001</v>
      </c>
    </row>
    <row r="20" s="103" customFormat="1" ht="17.9" customHeight="1" spans="1:9">
      <c r="A20" s="41" t="s">
        <v>97</v>
      </c>
      <c r="B20" s="92">
        <v>418.7397</v>
      </c>
      <c r="C20" s="48">
        <v>177.8872</v>
      </c>
      <c r="D20" s="48">
        <v>303.4961</v>
      </c>
      <c r="E20" s="42">
        <f t="shared" si="0"/>
        <v>481.3833</v>
      </c>
      <c r="F20" s="13" t="s">
        <v>29</v>
      </c>
      <c r="G20" s="13" t="s">
        <v>16</v>
      </c>
      <c r="H20" s="44">
        <v>509.1643</v>
      </c>
      <c r="I20" s="117">
        <f t="shared" si="1"/>
        <v>446.5207</v>
      </c>
    </row>
    <row r="21" s="103" customFormat="1" ht="17.9" customHeight="1" spans="1:9">
      <c r="A21" s="41" t="s">
        <v>30</v>
      </c>
      <c r="B21" s="116">
        <v>0</v>
      </c>
      <c r="C21" s="48">
        <v>0</v>
      </c>
      <c r="D21" s="48">
        <v>0</v>
      </c>
      <c r="E21" s="42">
        <f t="shared" si="0"/>
        <v>0</v>
      </c>
      <c r="F21" s="13" t="s">
        <v>11</v>
      </c>
      <c r="G21" s="13" t="s">
        <v>11</v>
      </c>
      <c r="H21" s="44">
        <v>0</v>
      </c>
      <c r="I21" s="117">
        <f t="shared" si="1"/>
        <v>0</v>
      </c>
    </row>
    <row r="22" s="103" customFormat="1" ht="17.9" customHeight="1" spans="1:9">
      <c r="A22" s="15" t="s">
        <v>31</v>
      </c>
      <c r="B22" s="68">
        <f>SUM(B5:B21)</f>
        <v>1432.9261</v>
      </c>
      <c r="C22" s="44">
        <f t="shared" ref="C22:H22" si="2">SUM(C5:C21)</f>
        <v>301.4764</v>
      </c>
      <c r="D22" s="114">
        <f t="shared" si="2"/>
        <v>755.6688</v>
      </c>
      <c r="E22" s="42">
        <f t="shared" si="0"/>
        <v>1057.1452</v>
      </c>
      <c r="F22" s="13" t="s">
        <v>11</v>
      </c>
      <c r="G22" s="13" t="s">
        <v>11</v>
      </c>
      <c r="H22" s="117">
        <f t="shared" si="2"/>
        <v>1645.9203</v>
      </c>
      <c r="I22" s="117">
        <f t="shared" si="1"/>
        <v>2021.7012</v>
      </c>
    </row>
    <row r="23" s="103" customFormat="1" ht="17.9" customHeight="1" spans="1:8">
      <c r="A23" s="18" t="s">
        <v>32</v>
      </c>
      <c r="B23" s="55"/>
      <c r="C23" s="55"/>
      <c r="D23" s="55"/>
      <c r="E23" s="55"/>
      <c r="F23" s="18"/>
      <c r="G23" s="19"/>
      <c r="H23" s="19"/>
    </row>
    <row r="24" s="103" customFormat="1" ht="22.5" customHeight="1" spans="1:8">
      <c r="A24" s="56" t="s">
        <v>98</v>
      </c>
      <c r="B24" s="57"/>
      <c r="C24" s="57"/>
      <c r="D24" s="57" t="s">
        <v>99</v>
      </c>
      <c r="E24" s="57"/>
      <c r="F24" s="21"/>
      <c r="G24" s="21"/>
      <c r="H24" s="21"/>
    </row>
    <row r="31" spans="17:17">
      <c r="Q31" s="113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pane xSplit="1" topLeftCell="D1" activePane="topRight" state="frozen"/>
      <selection/>
      <selection pane="topRight" activeCell="I5" sqref="I5:I22"/>
    </sheetView>
  </sheetViews>
  <sheetFormatPr defaultColWidth="9" defaultRowHeight="13.5"/>
  <cols>
    <col min="1" max="1" width="12.275" style="105" customWidth="1"/>
    <col min="2" max="5" width="16.625" style="106" customWidth="1"/>
    <col min="6" max="6" width="9.375" style="103" customWidth="1"/>
    <col min="7" max="7" width="10.875" style="103" customWidth="1"/>
    <col min="8" max="8" width="12.625" style="99" customWidth="1"/>
    <col min="9" max="9" width="12.875" style="99" customWidth="1"/>
    <col min="10" max="16384" width="9" style="103"/>
  </cols>
  <sheetData>
    <row r="1" s="103" customFormat="1" ht="22.5" customHeight="1" spans="1:9">
      <c r="A1" s="31" t="s">
        <v>122</v>
      </c>
      <c r="B1" s="4"/>
      <c r="C1" s="4"/>
      <c r="D1" s="4"/>
      <c r="E1" s="4"/>
      <c r="F1" s="4"/>
      <c r="G1" s="4"/>
      <c r="H1" s="33"/>
      <c r="I1" s="33"/>
    </row>
    <row r="2" s="103" customFormat="1" ht="22.5" customHeight="1" spans="1:9">
      <c r="A2" s="5" t="s">
        <v>1</v>
      </c>
      <c r="B2" s="6"/>
      <c r="C2" s="6"/>
      <c r="D2" s="6"/>
      <c r="E2" s="6"/>
      <c r="F2" s="6"/>
      <c r="G2" s="6"/>
      <c r="H2" s="35"/>
      <c r="I2" s="35"/>
    </row>
    <row r="3" s="10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39" t="s">
        <v>7</v>
      </c>
      <c r="I3" s="39" t="s">
        <v>8</v>
      </c>
    </row>
    <row r="4" s="103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39"/>
      <c r="I4" s="39"/>
    </row>
    <row r="5" s="103" customFormat="1" ht="17.9" customHeight="1" spans="1:9">
      <c r="A5" s="41" t="s">
        <v>92</v>
      </c>
      <c r="B5" s="92">
        <v>9.628</v>
      </c>
      <c r="C5" s="48">
        <v>5.804</v>
      </c>
      <c r="D5" s="48">
        <v>0</v>
      </c>
      <c r="E5" s="42">
        <f t="shared" ref="E5:E22" si="0">C5+D5</f>
        <v>5.804</v>
      </c>
      <c r="F5" s="13" t="s">
        <v>11</v>
      </c>
      <c r="G5" s="13" t="s">
        <v>11</v>
      </c>
      <c r="H5" s="101">
        <v>12.476</v>
      </c>
      <c r="I5" s="93">
        <f t="shared" ref="I5:I22" si="1">H5+B5-E5</f>
        <v>16.3</v>
      </c>
    </row>
    <row r="6" s="103" customFormat="1" ht="17.9" customHeight="1" spans="1:9">
      <c r="A6" s="41" t="s">
        <v>93</v>
      </c>
      <c r="B6" s="92">
        <v>0.2201</v>
      </c>
      <c r="C6" s="48">
        <v>0</v>
      </c>
      <c r="D6" s="48">
        <v>0</v>
      </c>
      <c r="E6" s="42">
        <f t="shared" si="0"/>
        <v>0</v>
      </c>
      <c r="F6" s="13" t="s">
        <v>11</v>
      </c>
      <c r="G6" s="13" t="s">
        <v>11</v>
      </c>
      <c r="H6" s="101">
        <v>0</v>
      </c>
      <c r="I6" s="93">
        <f t="shared" si="1"/>
        <v>0.2201</v>
      </c>
    </row>
    <row r="7" s="103" customFormat="1" ht="17.9" customHeight="1" spans="1:9">
      <c r="A7" s="41" t="s">
        <v>94</v>
      </c>
      <c r="B7" s="95">
        <v>16.5963</v>
      </c>
      <c r="C7" s="48">
        <v>48.013</v>
      </c>
      <c r="D7" s="48">
        <v>0</v>
      </c>
      <c r="E7" s="42">
        <f t="shared" si="0"/>
        <v>48.013</v>
      </c>
      <c r="F7" s="13" t="s">
        <v>11</v>
      </c>
      <c r="G7" s="13" t="s">
        <v>11</v>
      </c>
      <c r="H7" s="101">
        <v>40.443</v>
      </c>
      <c r="I7" s="93">
        <f t="shared" si="1"/>
        <v>9.0263</v>
      </c>
    </row>
    <row r="8" s="103" customFormat="1" ht="17.9" customHeight="1" spans="1:9">
      <c r="A8" s="41" t="s">
        <v>14</v>
      </c>
      <c r="B8" s="96">
        <v>145.105</v>
      </c>
      <c r="C8" s="48">
        <v>45.6195</v>
      </c>
      <c r="D8" s="48">
        <v>30.005</v>
      </c>
      <c r="E8" s="42">
        <f t="shared" si="0"/>
        <v>75.6245</v>
      </c>
      <c r="F8" s="13" t="s">
        <v>15</v>
      </c>
      <c r="G8" s="13" t="s">
        <v>16</v>
      </c>
      <c r="H8" s="101">
        <v>218.2986</v>
      </c>
      <c r="I8" s="93">
        <f t="shared" si="1"/>
        <v>287.7791</v>
      </c>
    </row>
    <row r="9" s="103" customFormat="1" ht="17.9" customHeight="1" spans="1:9">
      <c r="A9" s="41" t="s">
        <v>95</v>
      </c>
      <c r="B9" s="92">
        <v>66.322</v>
      </c>
      <c r="C9" s="48">
        <v>55.6911</v>
      </c>
      <c r="D9" s="48">
        <v>41.822</v>
      </c>
      <c r="E9" s="42">
        <f t="shared" si="0"/>
        <v>97.5131</v>
      </c>
      <c r="F9" s="13" t="s">
        <v>11</v>
      </c>
      <c r="G9" s="13" t="s">
        <v>11</v>
      </c>
      <c r="H9" s="101">
        <v>95.1171</v>
      </c>
      <c r="I9" s="93">
        <f t="shared" si="1"/>
        <v>63.926</v>
      </c>
    </row>
    <row r="10" s="104" customFormat="1" ht="17.9" customHeight="1" spans="1:9">
      <c r="A10" s="41" t="s">
        <v>18</v>
      </c>
      <c r="B10" s="92">
        <v>22.3636</v>
      </c>
      <c r="C10" s="48">
        <v>9.4184</v>
      </c>
      <c r="D10" s="48">
        <v>3.345</v>
      </c>
      <c r="E10" s="42">
        <f t="shared" si="0"/>
        <v>12.7634</v>
      </c>
      <c r="F10" s="47" t="s">
        <v>11</v>
      </c>
      <c r="G10" s="47" t="s">
        <v>11</v>
      </c>
      <c r="H10" s="102">
        <v>12.4174</v>
      </c>
      <c r="I10" s="93">
        <f t="shared" si="1"/>
        <v>22.0176</v>
      </c>
    </row>
    <row r="11" s="103" customFormat="1" ht="17.9" customHeight="1" spans="1:9">
      <c r="A11" s="41" t="s">
        <v>96</v>
      </c>
      <c r="B11" s="92">
        <v>181.238</v>
      </c>
      <c r="C11" s="48">
        <v>126.796</v>
      </c>
      <c r="D11" s="48">
        <v>96.694</v>
      </c>
      <c r="E11" s="42">
        <f t="shared" si="0"/>
        <v>223.49</v>
      </c>
      <c r="F11" s="13" t="s">
        <v>20</v>
      </c>
      <c r="G11" s="13" t="s">
        <v>21</v>
      </c>
      <c r="H11" s="101">
        <v>540.839</v>
      </c>
      <c r="I11" s="93">
        <f t="shared" si="1"/>
        <v>498.587</v>
      </c>
    </row>
    <row r="12" s="103" customFormat="1" ht="17.9" customHeight="1" spans="1:9">
      <c r="A12" s="41" t="s">
        <v>22</v>
      </c>
      <c r="B12" s="92">
        <v>206.5574</v>
      </c>
      <c r="C12" s="48">
        <v>168.3845</v>
      </c>
      <c r="D12" s="48">
        <v>76.1745</v>
      </c>
      <c r="E12" s="42">
        <f t="shared" si="0"/>
        <v>244.559</v>
      </c>
      <c r="F12" s="13" t="s">
        <v>15</v>
      </c>
      <c r="G12" s="13" t="s">
        <v>16</v>
      </c>
      <c r="H12" s="101">
        <v>229.4865</v>
      </c>
      <c r="I12" s="93">
        <f t="shared" si="1"/>
        <v>191.4849</v>
      </c>
    </row>
    <row r="13" s="103" customFormat="1" ht="17.9" customHeight="1" spans="1:9">
      <c r="A13" s="41" t="s">
        <v>23</v>
      </c>
      <c r="B13" s="92">
        <v>119.4968</v>
      </c>
      <c r="C13" s="48">
        <v>70.289</v>
      </c>
      <c r="D13" s="48">
        <v>48.3982</v>
      </c>
      <c r="E13" s="42">
        <f t="shared" si="0"/>
        <v>118.6872</v>
      </c>
      <c r="F13" s="13" t="s">
        <v>11</v>
      </c>
      <c r="G13" s="13" t="s">
        <v>11</v>
      </c>
      <c r="H13" s="101">
        <v>84.4886</v>
      </c>
      <c r="I13" s="93">
        <f t="shared" si="1"/>
        <v>85.2982</v>
      </c>
    </row>
    <row r="14" s="103" customFormat="1" ht="17.9" customHeight="1" spans="1:9">
      <c r="A14" s="41" t="s">
        <v>68</v>
      </c>
      <c r="B14" s="92">
        <v>7.7145</v>
      </c>
      <c r="C14" s="48">
        <v>0</v>
      </c>
      <c r="D14" s="48">
        <v>2.0948</v>
      </c>
      <c r="E14" s="42">
        <f t="shared" si="0"/>
        <v>2.0948</v>
      </c>
      <c r="F14" s="13" t="s">
        <v>11</v>
      </c>
      <c r="G14" s="13" t="s">
        <v>11</v>
      </c>
      <c r="H14" s="101">
        <v>3.9898</v>
      </c>
      <c r="I14" s="93">
        <f t="shared" si="1"/>
        <v>9.6095</v>
      </c>
    </row>
    <row r="15" s="103" customFormat="1" ht="17.9" customHeight="1" spans="1:9">
      <c r="A15" s="41" t="s">
        <v>70</v>
      </c>
      <c r="B15" s="92">
        <v>55.8403</v>
      </c>
      <c r="C15" s="48">
        <v>0</v>
      </c>
      <c r="D15" s="48">
        <v>43.991</v>
      </c>
      <c r="E15" s="42">
        <f t="shared" si="0"/>
        <v>43.991</v>
      </c>
      <c r="F15" s="13" t="s">
        <v>11</v>
      </c>
      <c r="G15" s="13" t="s">
        <v>11</v>
      </c>
      <c r="H15" s="101">
        <v>51.6235</v>
      </c>
      <c r="I15" s="93">
        <f t="shared" si="1"/>
        <v>63.4728</v>
      </c>
    </row>
    <row r="16" s="103" customFormat="1" ht="17.9" customHeight="1" spans="1:9">
      <c r="A16" s="41" t="s">
        <v>24</v>
      </c>
      <c r="B16" s="92">
        <v>0</v>
      </c>
      <c r="C16" s="48">
        <v>0</v>
      </c>
      <c r="D16" s="48">
        <v>0</v>
      </c>
      <c r="E16" s="42">
        <f t="shared" si="0"/>
        <v>0</v>
      </c>
      <c r="F16" s="13" t="s">
        <v>11</v>
      </c>
      <c r="G16" s="13" t="s">
        <v>11</v>
      </c>
      <c r="H16" s="101">
        <v>0</v>
      </c>
      <c r="I16" s="93">
        <f t="shared" si="1"/>
        <v>0</v>
      </c>
    </row>
    <row r="17" s="103" customFormat="1" ht="17.9" customHeight="1" spans="1:9">
      <c r="A17" s="41" t="s">
        <v>25</v>
      </c>
      <c r="B17" s="92">
        <v>0</v>
      </c>
      <c r="C17" s="48">
        <v>0</v>
      </c>
      <c r="D17" s="48">
        <v>0</v>
      </c>
      <c r="E17" s="42">
        <f t="shared" si="0"/>
        <v>0</v>
      </c>
      <c r="F17" s="13" t="s">
        <v>11</v>
      </c>
      <c r="G17" s="13" t="s">
        <v>11</v>
      </c>
      <c r="H17" s="101">
        <v>0</v>
      </c>
      <c r="I17" s="93">
        <f t="shared" si="1"/>
        <v>0</v>
      </c>
    </row>
    <row r="18" s="103" customFormat="1" ht="17.9" customHeight="1" spans="1:9">
      <c r="A18" s="41" t="s">
        <v>26</v>
      </c>
      <c r="B18" s="92">
        <v>0</v>
      </c>
      <c r="C18" s="48">
        <v>0</v>
      </c>
      <c r="D18" s="48">
        <v>0</v>
      </c>
      <c r="E18" s="42">
        <f t="shared" si="0"/>
        <v>0</v>
      </c>
      <c r="F18" s="13" t="s">
        <v>11</v>
      </c>
      <c r="G18" s="13" t="s">
        <v>11</v>
      </c>
      <c r="H18" s="101">
        <v>0</v>
      </c>
      <c r="I18" s="93">
        <f t="shared" si="1"/>
        <v>0</v>
      </c>
    </row>
    <row r="19" s="103" customFormat="1" ht="17.9" customHeight="1" spans="1:9">
      <c r="A19" s="41" t="s">
        <v>27</v>
      </c>
      <c r="B19" s="92">
        <v>69.059</v>
      </c>
      <c r="C19" s="48">
        <v>62.555</v>
      </c>
      <c r="D19" s="48">
        <v>79.597</v>
      </c>
      <c r="E19" s="42">
        <f t="shared" si="0"/>
        <v>142.152</v>
      </c>
      <c r="F19" s="13" t="s">
        <v>11</v>
      </c>
      <c r="G19" s="13" t="s">
        <v>11</v>
      </c>
      <c r="H19" s="101">
        <v>286.001</v>
      </c>
      <c r="I19" s="93">
        <f t="shared" si="1"/>
        <v>212.908</v>
      </c>
    </row>
    <row r="20" s="103" customFormat="1" ht="17.9" customHeight="1" spans="1:9">
      <c r="A20" s="41" t="s">
        <v>97</v>
      </c>
      <c r="B20" s="49">
        <v>399.553447</v>
      </c>
      <c r="C20" s="48">
        <v>319.9158</v>
      </c>
      <c r="D20" s="48">
        <v>219.5549</v>
      </c>
      <c r="E20" s="42">
        <f t="shared" si="0"/>
        <v>539.4707</v>
      </c>
      <c r="F20" s="13" t="s">
        <v>29</v>
      </c>
      <c r="G20" s="13" t="s">
        <v>16</v>
      </c>
      <c r="H20" s="101">
        <v>446.5207</v>
      </c>
      <c r="I20" s="93">
        <f t="shared" si="1"/>
        <v>306.603447</v>
      </c>
    </row>
    <row r="21" s="103" customFormat="1" ht="17.9" customHeight="1" spans="1:9">
      <c r="A21" s="41" t="s">
        <v>30</v>
      </c>
      <c r="B21" s="49">
        <v>0</v>
      </c>
      <c r="C21" s="48">
        <v>0</v>
      </c>
      <c r="D21" s="48">
        <v>0</v>
      </c>
      <c r="E21" s="42">
        <f t="shared" si="0"/>
        <v>0</v>
      </c>
      <c r="F21" s="13" t="s">
        <v>11</v>
      </c>
      <c r="G21" s="13" t="s">
        <v>11</v>
      </c>
      <c r="H21" s="101">
        <v>0</v>
      </c>
      <c r="I21" s="93">
        <f t="shared" si="1"/>
        <v>0</v>
      </c>
    </row>
    <row r="22" s="103" customFormat="1" ht="17.9" customHeight="1" spans="1:9">
      <c r="A22" s="15" t="s">
        <v>31</v>
      </c>
      <c r="B22" s="53">
        <f>SUM(B5:B21)</f>
        <v>1299.694447</v>
      </c>
      <c r="C22" s="44">
        <f>SUM(C5:C21)</f>
        <v>912.4863</v>
      </c>
      <c r="D22" s="114">
        <f>SUM(D5:D21)</f>
        <v>641.6764</v>
      </c>
      <c r="E22" s="42">
        <f t="shared" si="0"/>
        <v>1554.1627</v>
      </c>
      <c r="F22" s="13" t="s">
        <v>11</v>
      </c>
      <c r="G22" s="13" t="s">
        <v>11</v>
      </c>
      <c r="H22" s="101">
        <v>2021.7012</v>
      </c>
      <c r="I22" s="93">
        <f t="shared" si="1"/>
        <v>1767.232947</v>
      </c>
    </row>
    <row r="23" s="103" customFormat="1" ht="17.9" customHeight="1" spans="1:9">
      <c r="A23" s="18" t="s">
        <v>32</v>
      </c>
      <c r="B23" s="55"/>
      <c r="C23" s="55"/>
      <c r="D23" s="55"/>
      <c r="E23" s="55"/>
      <c r="F23" s="18"/>
      <c r="G23" s="19"/>
      <c r="H23" s="98"/>
      <c r="I23" s="99"/>
    </row>
    <row r="24" s="103" customFormat="1" ht="22.5" customHeight="1" spans="1:9">
      <c r="A24" s="56" t="s">
        <v>98</v>
      </c>
      <c r="B24" s="57"/>
      <c r="C24" s="57"/>
      <c r="D24" s="57" t="s">
        <v>99</v>
      </c>
      <c r="E24" s="57"/>
      <c r="F24" s="21"/>
      <c r="G24" s="21"/>
      <c r="H24" s="100"/>
      <c r="I24" s="99"/>
    </row>
    <row r="31" spans="17:17">
      <c r="Q31" s="113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pane xSplit="1" topLeftCell="E1" activePane="topRight" state="frozen"/>
      <selection/>
      <selection pane="topRight" activeCell="I5" sqref="I5:I22"/>
    </sheetView>
  </sheetViews>
  <sheetFormatPr defaultColWidth="9" defaultRowHeight="13.5"/>
  <cols>
    <col min="1" max="1" width="12.275" style="105" customWidth="1"/>
    <col min="2" max="2" width="16.625" style="106" customWidth="1"/>
    <col min="3" max="3" width="16.625" style="107" customWidth="1"/>
    <col min="4" max="5" width="16.625" style="106" customWidth="1"/>
    <col min="6" max="6" width="9.375" style="103" customWidth="1"/>
    <col min="7" max="7" width="10.875" style="103" customWidth="1"/>
    <col min="8" max="8" width="12.625" style="99" customWidth="1"/>
    <col min="9" max="9" width="12.875" style="99" customWidth="1"/>
    <col min="10" max="10" width="9.375" style="103"/>
    <col min="11" max="16384" width="9" style="103"/>
  </cols>
  <sheetData>
    <row r="1" s="103" customFormat="1" ht="22.5" customHeight="1" spans="1:9">
      <c r="A1" s="31" t="s">
        <v>123</v>
      </c>
      <c r="B1" s="4"/>
      <c r="C1" s="4"/>
      <c r="D1" s="4"/>
      <c r="E1" s="4"/>
      <c r="F1" s="4"/>
      <c r="G1" s="4"/>
      <c r="H1" s="33"/>
      <c r="I1" s="33"/>
    </row>
    <row r="2" s="103" customFormat="1" ht="22.5" customHeight="1" spans="1:9">
      <c r="A2" s="5" t="s">
        <v>1</v>
      </c>
      <c r="B2" s="6"/>
      <c r="C2" s="6"/>
      <c r="D2" s="6"/>
      <c r="E2" s="6"/>
      <c r="F2" s="6"/>
      <c r="G2" s="6"/>
      <c r="H2" s="35"/>
      <c r="I2" s="35"/>
    </row>
    <row r="3" s="103" customFormat="1" ht="17.9" customHeight="1" spans="1:9">
      <c r="A3" s="8" t="s">
        <v>2</v>
      </c>
      <c r="B3" s="90" t="s">
        <v>3</v>
      </c>
      <c r="C3" s="108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39" t="s">
        <v>7</v>
      </c>
      <c r="I3" s="39" t="s">
        <v>8</v>
      </c>
    </row>
    <row r="4" s="103" customFormat="1" ht="17.9" customHeight="1" spans="1:9">
      <c r="A4" s="8"/>
      <c r="B4" s="90"/>
      <c r="C4" s="108" t="s">
        <v>9</v>
      </c>
      <c r="D4" s="91" t="s">
        <v>9</v>
      </c>
      <c r="E4" s="91" t="s">
        <v>9</v>
      </c>
      <c r="F4" s="8"/>
      <c r="G4" s="8"/>
      <c r="H4" s="39"/>
      <c r="I4" s="39"/>
    </row>
    <row r="5" s="103" customFormat="1" ht="17.9" customHeight="1" spans="1:9">
      <c r="A5" s="41" t="s">
        <v>92</v>
      </c>
      <c r="B5" s="92">
        <v>12.1015</v>
      </c>
      <c r="C5" s="109">
        <v>18.1015</v>
      </c>
      <c r="D5" s="48">
        <v>8.3</v>
      </c>
      <c r="E5" s="42">
        <f t="shared" ref="E5:E22" si="0">C5+D5</f>
        <v>26.4015</v>
      </c>
      <c r="F5" s="13" t="s">
        <v>11</v>
      </c>
      <c r="G5" s="13" t="s">
        <v>11</v>
      </c>
      <c r="H5" s="101">
        <v>16.3</v>
      </c>
      <c r="I5" s="93">
        <f t="shared" ref="I5:I22" si="1">H5+B5-E5</f>
        <v>2</v>
      </c>
    </row>
    <row r="6" s="103" customFormat="1" ht="17.9" customHeight="1" spans="1:9">
      <c r="A6" s="41" t="s">
        <v>93</v>
      </c>
      <c r="B6" s="92">
        <v>0</v>
      </c>
      <c r="C6" s="109">
        <v>0.2201</v>
      </c>
      <c r="D6" s="48">
        <v>0</v>
      </c>
      <c r="E6" s="42">
        <f t="shared" si="0"/>
        <v>0.2201</v>
      </c>
      <c r="F6" s="13" t="s">
        <v>11</v>
      </c>
      <c r="G6" s="13" t="s">
        <v>11</v>
      </c>
      <c r="H6" s="101">
        <v>0.2201</v>
      </c>
      <c r="I6" s="93">
        <f t="shared" si="1"/>
        <v>0</v>
      </c>
    </row>
    <row r="7" s="103" customFormat="1" ht="17.9" customHeight="1" spans="1:9">
      <c r="A7" s="41" t="s">
        <v>94</v>
      </c>
      <c r="B7" s="95">
        <v>7.861</v>
      </c>
      <c r="C7" s="109">
        <v>2.0263</v>
      </c>
      <c r="D7" s="48">
        <v>7</v>
      </c>
      <c r="E7" s="42">
        <f t="shared" si="0"/>
        <v>9.0263</v>
      </c>
      <c r="F7" s="13" t="s">
        <v>11</v>
      </c>
      <c r="G7" s="13" t="s">
        <v>11</v>
      </c>
      <c r="H7" s="101">
        <v>9.0263</v>
      </c>
      <c r="I7" s="93">
        <f t="shared" si="1"/>
        <v>7.861</v>
      </c>
    </row>
    <row r="8" s="103" customFormat="1" ht="17.9" customHeight="1" spans="1:9">
      <c r="A8" s="41" t="s">
        <v>14</v>
      </c>
      <c r="B8" s="96">
        <v>65.9148</v>
      </c>
      <c r="C8" s="109">
        <v>53.4031</v>
      </c>
      <c r="D8" s="48">
        <v>59.4624</v>
      </c>
      <c r="E8" s="42">
        <f t="shared" si="0"/>
        <v>112.8655</v>
      </c>
      <c r="F8" s="13" t="s">
        <v>15</v>
      </c>
      <c r="G8" s="13" t="s">
        <v>16</v>
      </c>
      <c r="H8" s="101">
        <v>287.7791</v>
      </c>
      <c r="I8" s="93">
        <f t="shared" si="1"/>
        <v>240.8284</v>
      </c>
    </row>
    <row r="9" s="103" customFormat="1" ht="17.9" customHeight="1" spans="1:9">
      <c r="A9" s="41" t="s">
        <v>95</v>
      </c>
      <c r="B9" s="92">
        <v>120.7009</v>
      </c>
      <c r="C9" s="109">
        <v>71.4949</v>
      </c>
      <c r="D9" s="48">
        <v>74.332</v>
      </c>
      <c r="E9" s="42">
        <f t="shared" si="0"/>
        <v>145.8269</v>
      </c>
      <c r="F9" s="13" t="s">
        <v>11</v>
      </c>
      <c r="G9" s="13" t="s">
        <v>11</v>
      </c>
      <c r="H9" s="101">
        <v>63.926</v>
      </c>
      <c r="I9" s="93">
        <f t="shared" si="1"/>
        <v>38.8</v>
      </c>
    </row>
    <row r="10" s="104" customFormat="1" ht="17.9" customHeight="1" spans="1:9">
      <c r="A10" s="41" t="s">
        <v>18</v>
      </c>
      <c r="B10" s="92">
        <v>18.226</v>
      </c>
      <c r="C10" s="109">
        <v>12.0341</v>
      </c>
      <c r="D10" s="48">
        <v>17.2165</v>
      </c>
      <c r="E10" s="42">
        <f t="shared" si="0"/>
        <v>29.2506</v>
      </c>
      <c r="F10" s="47" t="s">
        <v>11</v>
      </c>
      <c r="G10" s="47" t="s">
        <v>11</v>
      </c>
      <c r="H10" s="102">
        <v>22.0176</v>
      </c>
      <c r="I10" s="93">
        <f t="shared" si="1"/>
        <v>10.993</v>
      </c>
    </row>
    <row r="11" s="103" customFormat="1" ht="17.9" customHeight="1" spans="1:9">
      <c r="A11" s="41" t="s">
        <v>96</v>
      </c>
      <c r="B11" s="92">
        <v>121.108</v>
      </c>
      <c r="C11" s="109">
        <v>190.952</v>
      </c>
      <c r="D11" s="48">
        <v>163.763</v>
      </c>
      <c r="E11" s="42">
        <f t="shared" si="0"/>
        <v>354.715</v>
      </c>
      <c r="F11" s="13" t="s">
        <v>20</v>
      </c>
      <c r="G11" s="13" t="s">
        <v>21</v>
      </c>
      <c r="H11" s="101">
        <v>498.587</v>
      </c>
      <c r="I11" s="93">
        <f t="shared" si="1"/>
        <v>264.98</v>
      </c>
    </row>
    <row r="12" s="103" customFormat="1" ht="17.9" customHeight="1" spans="1:9">
      <c r="A12" s="41" t="s">
        <v>22</v>
      </c>
      <c r="B12" s="92">
        <v>516.8516</v>
      </c>
      <c r="C12" s="109">
        <v>247.2856</v>
      </c>
      <c r="D12" s="48">
        <v>256.9818</v>
      </c>
      <c r="E12" s="42">
        <f t="shared" si="0"/>
        <v>504.2674</v>
      </c>
      <c r="F12" s="13" t="s">
        <v>15</v>
      </c>
      <c r="G12" s="13" t="s">
        <v>16</v>
      </c>
      <c r="H12" s="101">
        <v>191.4849</v>
      </c>
      <c r="I12" s="93">
        <f t="shared" si="1"/>
        <v>204.0691</v>
      </c>
    </row>
    <row r="13" s="103" customFormat="1" ht="17.9" customHeight="1" spans="1:9">
      <c r="A13" s="41" t="s">
        <v>23</v>
      </c>
      <c r="B13" s="92">
        <v>210.9407</v>
      </c>
      <c r="C13" s="109">
        <v>118.9375</v>
      </c>
      <c r="D13" s="48">
        <v>101.5651</v>
      </c>
      <c r="E13" s="42">
        <f t="shared" si="0"/>
        <v>220.5026</v>
      </c>
      <c r="F13" s="13" t="s">
        <v>11</v>
      </c>
      <c r="G13" s="13" t="s">
        <v>11</v>
      </c>
      <c r="H13" s="101">
        <v>85.2982</v>
      </c>
      <c r="I13" s="93">
        <f t="shared" si="1"/>
        <v>75.7363</v>
      </c>
    </row>
    <row r="14" s="103" customFormat="1" ht="17.9" customHeight="1" spans="1:9">
      <c r="A14" s="41" t="s">
        <v>68</v>
      </c>
      <c r="B14" s="92">
        <v>6.2559</v>
      </c>
      <c r="C14" s="48">
        <v>0</v>
      </c>
      <c r="D14" s="48">
        <v>7.4189</v>
      </c>
      <c r="E14" s="42">
        <f t="shared" si="0"/>
        <v>7.4189</v>
      </c>
      <c r="F14" s="13" t="s">
        <v>11</v>
      </c>
      <c r="G14" s="13" t="s">
        <v>11</v>
      </c>
      <c r="H14" s="101">
        <v>9.6095</v>
      </c>
      <c r="I14" s="93">
        <f t="shared" si="1"/>
        <v>8.4465</v>
      </c>
    </row>
    <row r="15" s="103" customFormat="1" ht="17.9" customHeight="1" spans="1:9">
      <c r="A15" s="41" t="s">
        <v>70</v>
      </c>
      <c r="B15" s="92">
        <v>73.3515</v>
      </c>
      <c r="C15" s="48">
        <v>0</v>
      </c>
      <c r="D15" s="48">
        <v>101.6778</v>
      </c>
      <c r="E15" s="42">
        <f t="shared" si="0"/>
        <v>101.6778</v>
      </c>
      <c r="F15" s="13" t="s">
        <v>11</v>
      </c>
      <c r="G15" s="13" t="s">
        <v>11</v>
      </c>
      <c r="H15" s="101">
        <v>63.4728</v>
      </c>
      <c r="I15" s="93">
        <f t="shared" si="1"/>
        <v>35.1465</v>
      </c>
    </row>
    <row r="16" s="103" customFormat="1" ht="17.9" customHeight="1" spans="1:9">
      <c r="A16" s="41" t="s">
        <v>24</v>
      </c>
      <c r="B16" s="92">
        <v>0</v>
      </c>
      <c r="C16" s="48">
        <v>0</v>
      </c>
      <c r="D16" s="48"/>
      <c r="E16" s="42">
        <f t="shared" si="0"/>
        <v>0</v>
      </c>
      <c r="F16" s="13" t="s">
        <v>11</v>
      </c>
      <c r="G16" s="13" t="s">
        <v>11</v>
      </c>
      <c r="H16" s="101">
        <v>0</v>
      </c>
      <c r="I16" s="93">
        <f t="shared" si="1"/>
        <v>0</v>
      </c>
    </row>
    <row r="17" s="103" customFormat="1" ht="17.9" customHeight="1" spans="1:9">
      <c r="A17" s="41" t="s">
        <v>25</v>
      </c>
      <c r="B17" s="92">
        <v>0</v>
      </c>
      <c r="C17" s="48">
        <v>0</v>
      </c>
      <c r="D17" s="48"/>
      <c r="E17" s="42">
        <f t="shared" si="0"/>
        <v>0</v>
      </c>
      <c r="F17" s="13" t="s">
        <v>11</v>
      </c>
      <c r="G17" s="13" t="s">
        <v>11</v>
      </c>
      <c r="H17" s="101">
        <v>0</v>
      </c>
      <c r="I17" s="93">
        <f t="shared" si="1"/>
        <v>0</v>
      </c>
    </row>
    <row r="18" s="103" customFormat="1" ht="17.9" customHeight="1" spans="1:9">
      <c r="A18" s="41" t="s">
        <v>26</v>
      </c>
      <c r="B18" s="92">
        <v>0</v>
      </c>
      <c r="C18" s="48">
        <v>0</v>
      </c>
      <c r="D18" s="48"/>
      <c r="E18" s="42">
        <f t="shared" si="0"/>
        <v>0</v>
      </c>
      <c r="F18" s="13" t="s">
        <v>11</v>
      </c>
      <c r="G18" s="13" t="s">
        <v>11</v>
      </c>
      <c r="H18" s="101">
        <v>0</v>
      </c>
      <c r="I18" s="93">
        <f t="shared" si="1"/>
        <v>0</v>
      </c>
    </row>
    <row r="19" s="103" customFormat="1" ht="17.9" customHeight="1" spans="1:9">
      <c r="A19" s="41" t="s">
        <v>27</v>
      </c>
      <c r="B19" s="92">
        <v>105.111</v>
      </c>
      <c r="C19" s="109">
        <v>112.104</v>
      </c>
      <c r="D19" s="48">
        <v>105.201</v>
      </c>
      <c r="E19" s="42">
        <f t="shared" si="0"/>
        <v>217.305</v>
      </c>
      <c r="F19" s="13" t="s">
        <v>11</v>
      </c>
      <c r="G19" s="13" t="s">
        <v>11</v>
      </c>
      <c r="H19" s="101">
        <v>212.908</v>
      </c>
      <c r="I19" s="93">
        <f t="shared" si="1"/>
        <v>100.714</v>
      </c>
    </row>
    <row r="20" s="103" customFormat="1" ht="17.9" customHeight="1" spans="1:9">
      <c r="A20" s="41" t="s">
        <v>97</v>
      </c>
      <c r="B20" s="49">
        <v>621.470821</v>
      </c>
      <c r="C20" s="109">
        <v>286.660097</v>
      </c>
      <c r="D20" s="48">
        <v>399.580271</v>
      </c>
      <c r="E20" s="42">
        <f t="shared" si="0"/>
        <v>686.240368</v>
      </c>
      <c r="F20" s="13" t="s">
        <v>29</v>
      </c>
      <c r="G20" s="13" t="s">
        <v>16</v>
      </c>
      <c r="H20" s="101">
        <v>306.603447</v>
      </c>
      <c r="I20" s="93">
        <f t="shared" si="1"/>
        <v>241.8339</v>
      </c>
    </row>
    <row r="21" s="103" customFormat="1" ht="17.9" customHeight="1" spans="1:9">
      <c r="A21" s="41" t="s">
        <v>30</v>
      </c>
      <c r="B21" s="49">
        <v>0</v>
      </c>
      <c r="C21" s="48">
        <v>0</v>
      </c>
      <c r="D21" s="48"/>
      <c r="E21" s="42">
        <f t="shared" si="0"/>
        <v>0</v>
      </c>
      <c r="F21" s="13" t="s">
        <v>11</v>
      </c>
      <c r="G21" s="13" t="s">
        <v>11</v>
      </c>
      <c r="H21" s="101">
        <v>0</v>
      </c>
      <c r="I21" s="93">
        <f t="shared" si="1"/>
        <v>0</v>
      </c>
    </row>
    <row r="22" s="103" customFormat="1" ht="17.9" customHeight="1" spans="1:9">
      <c r="A22" s="15" t="s">
        <v>31</v>
      </c>
      <c r="B22" s="53">
        <f>SUM(B5:B21)</f>
        <v>1879.893721</v>
      </c>
      <c r="C22" s="48">
        <f>SUM(C5:C21)</f>
        <v>1113.219197</v>
      </c>
      <c r="D22" s="110">
        <f>SUM(D5:D21)</f>
        <v>1302.498771</v>
      </c>
      <c r="E22" s="42">
        <f t="shared" si="0"/>
        <v>2415.717968</v>
      </c>
      <c r="F22" s="13" t="s">
        <v>11</v>
      </c>
      <c r="G22" s="13" t="s">
        <v>11</v>
      </c>
      <c r="H22" s="101">
        <v>1767.232947</v>
      </c>
      <c r="I22" s="93">
        <f t="shared" si="1"/>
        <v>1231.4087</v>
      </c>
    </row>
    <row r="23" s="103" customFormat="1" ht="17.9" customHeight="1" spans="1:9">
      <c r="A23" s="18" t="s">
        <v>32</v>
      </c>
      <c r="B23" s="55"/>
      <c r="C23" s="111"/>
      <c r="D23" s="55"/>
      <c r="E23" s="55"/>
      <c r="F23" s="18"/>
      <c r="G23" s="19"/>
      <c r="H23" s="98"/>
      <c r="I23" s="99"/>
    </row>
    <row r="24" s="103" customFormat="1" ht="22.5" customHeight="1" spans="1:9">
      <c r="A24" s="56" t="s">
        <v>98</v>
      </c>
      <c r="B24" s="57"/>
      <c r="C24" s="112"/>
      <c r="D24" s="57" t="s">
        <v>99</v>
      </c>
      <c r="E24" s="57"/>
      <c r="F24" s="21"/>
      <c r="G24" s="21"/>
      <c r="H24" s="100"/>
      <c r="I24" s="99"/>
    </row>
    <row r="25" s="103" customFormat="1" spans="1:9">
      <c r="A25" s="105"/>
      <c r="B25" s="106"/>
      <c r="C25" s="107"/>
      <c r="D25" s="106"/>
      <c r="E25" s="106"/>
      <c r="H25" s="99"/>
      <c r="I25" s="99"/>
    </row>
    <row r="26" s="103" customFormat="1" spans="1:9">
      <c r="A26" s="105"/>
      <c r="B26" s="106"/>
      <c r="C26" s="107"/>
      <c r="D26" s="106"/>
      <c r="E26" s="106"/>
      <c r="H26" s="99"/>
      <c r="I26" s="99"/>
    </row>
    <row r="27" s="103" customFormat="1" spans="1:9">
      <c r="A27" s="105"/>
      <c r="B27" s="106"/>
      <c r="C27" s="107"/>
      <c r="D27" s="106"/>
      <c r="E27" s="106"/>
      <c r="H27" s="99"/>
      <c r="I27" s="99"/>
    </row>
    <row r="28" s="103" customFormat="1" spans="1:9">
      <c r="A28" s="105"/>
      <c r="B28" s="106"/>
      <c r="C28" s="107"/>
      <c r="D28" s="106"/>
      <c r="E28" s="106"/>
      <c r="H28" s="99"/>
      <c r="I28" s="99"/>
    </row>
    <row r="29" s="103" customFormat="1" spans="1:9">
      <c r="A29" s="105"/>
      <c r="B29" s="106"/>
      <c r="C29" s="107"/>
      <c r="D29" s="106"/>
      <c r="E29" s="106"/>
      <c r="H29" s="99"/>
      <c r="I29" s="99"/>
    </row>
    <row r="30" s="103" customFormat="1" spans="1:9">
      <c r="A30" s="105"/>
      <c r="B30" s="106"/>
      <c r="C30" s="107"/>
      <c r="D30" s="106"/>
      <c r="E30" s="106"/>
      <c r="H30" s="99"/>
      <c r="I30" s="99"/>
    </row>
    <row r="31" s="103" customFormat="1" spans="1:17">
      <c r="A31" s="105"/>
      <c r="B31" s="106"/>
      <c r="C31" s="107"/>
      <c r="D31" s="106"/>
      <c r="E31" s="106"/>
      <c r="H31" s="99"/>
      <c r="I31" s="99"/>
      <c r="Q31" s="113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pane xSplit="1" topLeftCell="B1" activePane="topRight" state="frozen"/>
      <selection/>
      <selection pane="topRight" activeCell="J29" sqref="J29"/>
    </sheetView>
  </sheetViews>
  <sheetFormatPr defaultColWidth="9" defaultRowHeight="13.5"/>
  <cols>
    <col min="1" max="1" width="12.275" style="105" customWidth="1"/>
    <col min="2" max="2" width="16.625" style="106" customWidth="1"/>
    <col min="3" max="3" width="16.625" style="107" customWidth="1"/>
    <col min="4" max="5" width="16.625" style="106" customWidth="1"/>
    <col min="6" max="6" width="9.375" style="103" customWidth="1"/>
    <col min="7" max="7" width="10.875" style="103" customWidth="1"/>
    <col min="8" max="8" width="12.625" style="99" customWidth="1"/>
    <col min="9" max="9" width="12.875" style="99" customWidth="1"/>
    <col min="10" max="10" width="9.375" style="103"/>
    <col min="11" max="11" width="10.375" style="103"/>
    <col min="12" max="16384" width="9" style="103"/>
  </cols>
  <sheetData>
    <row r="1" s="103" customFormat="1" ht="22.5" customHeight="1" spans="1:9">
      <c r="A1" s="31" t="s">
        <v>124</v>
      </c>
      <c r="B1" s="4"/>
      <c r="C1" s="4"/>
      <c r="D1" s="4"/>
      <c r="E1" s="4"/>
      <c r="F1" s="4"/>
      <c r="G1" s="4"/>
      <c r="H1" s="33"/>
      <c r="I1" s="33"/>
    </row>
    <row r="2" s="103" customFormat="1" ht="22.5" customHeight="1" spans="1:9">
      <c r="A2" s="5" t="s">
        <v>1</v>
      </c>
      <c r="B2" s="6"/>
      <c r="C2" s="6"/>
      <c r="D2" s="6"/>
      <c r="E2" s="6"/>
      <c r="F2" s="6"/>
      <c r="G2" s="6"/>
      <c r="H2" s="35"/>
      <c r="I2" s="35"/>
    </row>
    <row r="3" s="103" customFormat="1" ht="17.9" customHeight="1" spans="1:9">
      <c r="A3" s="8" t="s">
        <v>2</v>
      </c>
      <c r="B3" s="90" t="s">
        <v>3</v>
      </c>
      <c r="C3" s="108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39" t="s">
        <v>7</v>
      </c>
      <c r="I3" s="39" t="s">
        <v>8</v>
      </c>
    </row>
    <row r="4" s="103" customFormat="1" ht="17.9" customHeight="1" spans="1:9">
      <c r="A4" s="8"/>
      <c r="B4" s="90"/>
      <c r="C4" s="108" t="s">
        <v>9</v>
      </c>
      <c r="D4" s="91" t="s">
        <v>9</v>
      </c>
      <c r="E4" s="91" t="s">
        <v>9</v>
      </c>
      <c r="F4" s="8"/>
      <c r="G4" s="8"/>
      <c r="H4" s="39"/>
      <c r="I4" s="39"/>
    </row>
    <row r="5" s="103" customFormat="1" ht="17.9" customHeight="1" spans="1:9">
      <c r="A5" s="41" t="s">
        <v>92</v>
      </c>
      <c r="B5" s="92">
        <v>48.678</v>
      </c>
      <c r="C5" s="109">
        <v>6.41</v>
      </c>
      <c r="D5" s="48">
        <v>34.98</v>
      </c>
      <c r="E5" s="42">
        <f>SUM(C5:D5)</f>
        <v>41.39</v>
      </c>
      <c r="F5" s="13" t="s">
        <v>11</v>
      </c>
      <c r="G5" s="13" t="s">
        <v>11</v>
      </c>
      <c r="H5" s="101">
        <v>2</v>
      </c>
      <c r="I5" s="93">
        <f t="shared" ref="I5:I22" si="0">H5+B5-E5</f>
        <v>9.288</v>
      </c>
    </row>
    <row r="6" s="103" customFormat="1" ht="17.9" customHeight="1" spans="1:9">
      <c r="A6" s="41" t="s">
        <v>93</v>
      </c>
      <c r="B6" s="92">
        <v>0.0653</v>
      </c>
      <c r="C6" s="44">
        <v>0</v>
      </c>
      <c r="D6" s="105">
        <v>0</v>
      </c>
      <c r="E6" s="42">
        <f t="shared" ref="E6:E22" si="1">SUM(C6:D6)</f>
        <v>0</v>
      </c>
      <c r="F6" s="13" t="s">
        <v>11</v>
      </c>
      <c r="G6" s="13" t="s">
        <v>11</v>
      </c>
      <c r="H6" s="101">
        <v>0</v>
      </c>
      <c r="I6" s="93">
        <f t="shared" si="0"/>
        <v>0.0653</v>
      </c>
    </row>
    <row r="7" s="103" customFormat="1" ht="17.9" customHeight="1" spans="1:9">
      <c r="A7" s="41" t="s">
        <v>94</v>
      </c>
      <c r="B7" s="95">
        <v>17.394</v>
      </c>
      <c r="C7" s="109">
        <v>17.394</v>
      </c>
      <c r="D7" s="48">
        <v>7.861</v>
      </c>
      <c r="E7" s="42">
        <f t="shared" si="1"/>
        <v>25.255</v>
      </c>
      <c r="F7" s="13" t="s">
        <v>11</v>
      </c>
      <c r="G7" s="13" t="s">
        <v>11</v>
      </c>
      <c r="H7" s="101">
        <v>7.861</v>
      </c>
      <c r="I7" s="93">
        <f t="shared" si="0"/>
        <v>0</v>
      </c>
    </row>
    <row r="8" s="103" customFormat="1" ht="17.9" customHeight="1" spans="1:9">
      <c r="A8" s="41" t="s">
        <v>14</v>
      </c>
      <c r="B8" s="96">
        <v>143.1695</v>
      </c>
      <c r="C8" s="109">
        <v>85.4433</v>
      </c>
      <c r="D8" s="48">
        <v>105.6652</v>
      </c>
      <c r="E8" s="42">
        <f t="shared" si="1"/>
        <v>191.1085</v>
      </c>
      <c r="F8" s="13" t="s">
        <v>15</v>
      </c>
      <c r="G8" s="13" t="s">
        <v>16</v>
      </c>
      <c r="H8" s="101">
        <v>240.8284</v>
      </c>
      <c r="I8" s="93">
        <f t="shared" si="0"/>
        <v>192.8894</v>
      </c>
    </row>
    <row r="9" s="103" customFormat="1" ht="17.9" customHeight="1" spans="1:9">
      <c r="A9" s="41" t="s">
        <v>95</v>
      </c>
      <c r="B9" s="92">
        <v>55.8268</v>
      </c>
      <c r="C9" s="109">
        <v>23.3388</v>
      </c>
      <c r="D9" s="48">
        <v>37.4072</v>
      </c>
      <c r="E9" s="42">
        <f t="shared" si="1"/>
        <v>60.746</v>
      </c>
      <c r="F9" s="13" t="s">
        <v>11</v>
      </c>
      <c r="G9" s="13" t="s">
        <v>11</v>
      </c>
      <c r="H9" s="101">
        <v>38.8</v>
      </c>
      <c r="I9" s="93">
        <f t="shared" si="0"/>
        <v>33.8808</v>
      </c>
    </row>
    <row r="10" s="104" customFormat="1" ht="17.9" customHeight="1" spans="1:9">
      <c r="A10" s="41" t="s">
        <v>18</v>
      </c>
      <c r="B10" s="92">
        <v>18.5424</v>
      </c>
      <c r="C10" s="109">
        <v>4.4436</v>
      </c>
      <c r="D10" s="48">
        <v>10.0542</v>
      </c>
      <c r="E10" s="42">
        <f t="shared" si="1"/>
        <v>14.4978</v>
      </c>
      <c r="F10" s="47" t="s">
        <v>11</v>
      </c>
      <c r="G10" s="47" t="s">
        <v>11</v>
      </c>
      <c r="H10" s="102">
        <v>10.993</v>
      </c>
      <c r="I10" s="93">
        <f t="shared" si="0"/>
        <v>15.0376</v>
      </c>
    </row>
    <row r="11" s="103" customFormat="1" ht="17.9" customHeight="1" spans="1:9">
      <c r="A11" s="41" t="s">
        <v>96</v>
      </c>
      <c r="B11" s="92">
        <v>125.167</v>
      </c>
      <c r="C11" s="109">
        <v>69.474</v>
      </c>
      <c r="D11" s="48">
        <v>83.487</v>
      </c>
      <c r="E11" s="42">
        <f t="shared" si="1"/>
        <v>152.961</v>
      </c>
      <c r="F11" s="13" t="s">
        <v>20</v>
      </c>
      <c r="G11" s="13" t="s">
        <v>21</v>
      </c>
      <c r="H11" s="101">
        <v>264.98</v>
      </c>
      <c r="I11" s="93">
        <f t="shared" si="0"/>
        <v>237.186</v>
      </c>
    </row>
    <row r="12" s="103" customFormat="1" ht="17.9" customHeight="1" spans="1:9">
      <c r="A12" s="41" t="s">
        <v>22</v>
      </c>
      <c r="B12" s="92">
        <v>379.9466</v>
      </c>
      <c r="C12" s="109">
        <v>207.7733</v>
      </c>
      <c r="D12" s="48">
        <v>238.7336</v>
      </c>
      <c r="E12" s="42">
        <f t="shared" si="1"/>
        <v>446.5069</v>
      </c>
      <c r="F12" s="13" t="s">
        <v>15</v>
      </c>
      <c r="G12" s="13" t="s">
        <v>16</v>
      </c>
      <c r="H12" s="101">
        <v>204.0691</v>
      </c>
      <c r="I12" s="93">
        <f t="shared" si="0"/>
        <v>137.5088</v>
      </c>
    </row>
    <row r="13" s="103" customFormat="1" ht="17.9" customHeight="1" spans="1:9">
      <c r="A13" s="41" t="s">
        <v>23</v>
      </c>
      <c r="B13" s="92">
        <v>153.33822</v>
      </c>
      <c r="C13" s="109">
        <v>83.33442</v>
      </c>
      <c r="D13" s="48">
        <v>73.144</v>
      </c>
      <c r="E13" s="42">
        <f t="shared" si="1"/>
        <v>156.47842</v>
      </c>
      <c r="F13" s="13" t="s">
        <v>11</v>
      </c>
      <c r="G13" s="13" t="s">
        <v>11</v>
      </c>
      <c r="H13" s="101">
        <v>75.7363</v>
      </c>
      <c r="I13" s="93">
        <f t="shared" si="0"/>
        <v>72.5961</v>
      </c>
    </row>
    <row r="14" s="103" customFormat="1" ht="17.9" customHeight="1" spans="1:9">
      <c r="A14" s="41" t="s">
        <v>68</v>
      </c>
      <c r="B14" s="92">
        <v>7.0698</v>
      </c>
      <c r="C14" s="48">
        <v>0</v>
      </c>
      <c r="D14" s="48">
        <v>12.5342</v>
      </c>
      <c r="E14" s="42">
        <f t="shared" si="1"/>
        <v>12.5342</v>
      </c>
      <c r="F14" s="13" t="s">
        <v>11</v>
      </c>
      <c r="G14" s="13" t="s">
        <v>11</v>
      </c>
      <c r="H14" s="101">
        <v>8.4465</v>
      </c>
      <c r="I14" s="93">
        <f t="shared" si="0"/>
        <v>2.9821</v>
      </c>
    </row>
    <row r="15" s="103" customFormat="1" ht="17.9" customHeight="1" spans="1:9">
      <c r="A15" s="41" t="s">
        <v>70</v>
      </c>
      <c r="B15" s="92">
        <v>42.814</v>
      </c>
      <c r="C15" s="48">
        <v>0</v>
      </c>
      <c r="D15" s="48">
        <v>51.0335</v>
      </c>
      <c r="E15" s="42">
        <f t="shared" si="1"/>
        <v>51.0335</v>
      </c>
      <c r="F15" s="13" t="s">
        <v>11</v>
      </c>
      <c r="G15" s="13" t="s">
        <v>11</v>
      </c>
      <c r="H15" s="101">
        <v>35.1465</v>
      </c>
      <c r="I15" s="93">
        <f t="shared" si="0"/>
        <v>26.927</v>
      </c>
    </row>
    <row r="16" s="103" customFormat="1" ht="17.9" customHeight="1" spans="1:9">
      <c r="A16" s="41" t="s">
        <v>24</v>
      </c>
      <c r="B16" s="92">
        <v>0</v>
      </c>
      <c r="C16" s="48">
        <v>0</v>
      </c>
      <c r="D16" s="48">
        <v>0</v>
      </c>
      <c r="E16" s="42">
        <f t="shared" si="1"/>
        <v>0</v>
      </c>
      <c r="F16" s="13" t="s">
        <v>11</v>
      </c>
      <c r="G16" s="13" t="s">
        <v>11</v>
      </c>
      <c r="H16" s="101">
        <v>0</v>
      </c>
      <c r="I16" s="93">
        <f t="shared" si="0"/>
        <v>0</v>
      </c>
    </row>
    <row r="17" s="103" customFormat="1" ht="17.9" customHeight="1" spans="1:9">
      <c r="A17" s="41" t="s">
        <v>25</v>
      </c>
      <c r="B17" s="92">
        <v>0</v>
      </c>
      <c r="C17" s="48">
        <v>0</v>
      </c>
      <c r="D17" s="48">
        <v>0</v>
      </c>
      <c r="E17" s="42">
        <f t="shared" si="1"/>
        <v>0</v>
      </c>
      <c r="F17" s="13" t="s">
        <v>11</v>
      </c>
      <c r="G17" s="13" t="s">
        <v>11</v>
      </c>
      <c r="H17" s="101">
        <v>0</v>
      </c>
      <c r="I17" s="93">
        <f t="shared" si="0"/>
        <v>0</v>
      </c>
    </row>
    <row r="18" s="103" customFormat="1" ht="17.9" customHeight="1" spans="1:9">
      <c r="A18" s="41" t="s">
        <v>26</v>
      </c>
      <c r="B18" s="92">
        <v>0</v>
      </c>
      <c r="C18" s="48">
        <v>0</v>
      </c>
      <c r="D18" s="48">
        <v>0</v>
      </c>
      <c r="E18" s="42">
        <f t="shared" si="1"/>
        <v>0</v>
      </c>
      <c r="F18" s="13" t="s">
        <v>11</v>
      </c>
      <c r="G18" s="13" t="s">
        <v>11</v>
      </c>
      <c r="H18" s="101">
        <v>0</v>
      </c>
      <c r="I18" s="93">
        <f t="shared" si="0"/>
        <v>0</v>
      </c>
    </row>
    <row r="19" s="103" customFormat="1" ht="17.9" customHeight="1" spans="1:9">
      <c r="A19" s="41" t="s">
        <v>27</v>
      </c>
      <c r="B19" s="92">
        <v>66.246</v>
      </c>
      <c r="C19" s="109">
        <v>0</v>
      </c>
      <c r="D19" s="48">
        <v>77.146</v>
      </c>
      <c r="E19" s="42">
        <f t="shared" si="1"/>
        <v>77.146</v>
      </c>
      <c r="F19" s="13" t="s">
        <v>11</v>
      </c>
      <c r="G19" s="13" t="s">
        <v>11</v>
      </c>
      <c r="H19" s="101">
        <v>100.714</v>
      </c>
      <c r="I19" s="93">
        <f t="shared" si="0"/>
        <v>89.814</v>
      </c>
    </row>
    <row r="20" s="103" customFormat="1" ht="17.9" customHeight="1" spans="1:11">
      <c r="A20" s="41" t="s">
        <v>97</v>
      </c>
      <c r="B20" s="49">
        <v>446.32927</v>
      </c>
      <c r="C20" s="109">
        <v>175.94065</v>
      </c>
      <c r="D20" s="48">
        <v>239.9856</v>
      </c>
      <c r="E20" s="42">
        <f t="shared" si="1"/>
        <v>415.92625</v>
      </c>
      <c r="F20" s="13" t="s">
        <v>29</v>
      </c>
      <c r="G20" s="13" t="s">
        <v>16</v>
      </c>
      <c r="H20" s="101">
        <v>241.8339</v>
      </c>
      <c r="I20" s="93">
        <f t="shared" si="0"/>
        <v>272.23692</v>
      </c>
      <c r="K20" s="103">
        <v>273.57692</v>
      </c>
    </row>
    <row r="21" s="103" customFormat="1" ht="17.9" customHeight="1" spans="1:9">
      <c r="A21" s="41" t="s">
        <v>30</v>
      </c>
      <c r="B21" s="49">
        <v>0</v>
      </c>
      <c r="C21" s="48">
        <v>0</v>
      </c>
      <c r="D21" s="48">
        <v>0</v>
      </c>
      <c r="E21" s="42">
        <f t="shared" si="1"/>
        <v>0</v>
      </c>
      <c r="F21" s="13" t="s">
        <v>11</v>
      </c>
      <c r="G21" s="13" t="s">
        <v>11</v>
      </c>
      <c r="H21" s="101">
        <v>0</v>
      </c>
      <c r="I21" s="93">
        <f t="shared" si="0"/>
        <v>0</v>
      </c>
    </row>
    <row r="22" s="103" customFormat="1" ht="17.9" customHeight="1" spans="1:9">
      <c r="A22" s="15" t="s">
        <v>31</v>
      </c>
      <c r="B22" s="53">
        <f>SUM(B5:B21)</f>
        <v>1504.58689</v>
      </c>
      <c r="C22" s="48">
        <f>SUM(C5:C21)</f>
        <v>673.55207</v>
      </c>
      <c r="D22" s="110">
        <f>SUM(D5:D21)</f>
        <v>972.0315</v>
      </c>
      <c r="E22" s="42">
        <f t="shared" si="1"/>
        <v>1645.58357</v>
      </c>
      <c r="F22" s="13" t="s">
        <v>11</v>
      </c>
      <c r="G22" s="13" t="s">
        <v>11</v>
      </c>
      <c r="H22" s="101">
        <v>1231.4087</v>
      </c>
      <c r="I22" s="93">
        <f t="shared" si="0"/>
        <v>1090.41202</v>
      </c>
    </row>
    <row r="23" s="103" customFormat="1" ht="17.9" customHeight="1" spans="1:9">
      <c r="A23" s="18" t="s">
        <v>32</v>
      </c>
      <c r="B23" s="55"/>
      <c r="C23" s="111"/>
      <c r="D23" s="55"/>
      <c r="E23" s="55"/>
      <c r="F23" s="18"/>
      <c r="G23" s="19"/>
      <c r="H23" s="98"/>
      <c r="I23" s="99"/>
    </row>
    <row r="24" s="103" customFormat="1" ht="22.5" customHeight="1" spans="1:9">
      <c r="A24" s="56" t="s">
        <v>98</v>
      </c>
      <c r="B24" s="57"/>
      <c r="C24" s="112"/>
      <c r="D24" s="57" t="s">
        <v>99</v>
      </c>
      <c r="E24" s="57"/>
      <c r="F24" s="21"/>
      <c r="G24" s="21"/>
      <c r="H24" s="100"/>
      <c r="I24" s="99"/>
    </row>
    <row r="25" s="103" customFormat="1" spans="1:9">
      <c r="A25" s="105"/>
      <c r="B25" s="106"/>
      <c r="C25" s="107"/>
      <c r="D25" s="106"/>
      <c r="E25" s="106"/>
      <c r="H25" s="99"/>
      <c r="I25" s="99"/>
    </row>
    <row r="26" s="103" customFormat="1" spans="1:9">
      <c r="A26" s="105"/>
      <c r="B26" s="106"/>
      <c r="C26" s="107"/>
      <c r="D26" s="106"/>
      <c r="E26" s="106"/>
      <c r="H26" s="99"/>
      <c r="I26" s="99"/>
    </row>
    <row r="27" s="103" customFormat="1" spans="1:9">
      <c r="A27" s="105"/>
      <c r="B27" s="106"/>
      <c r="C27" s="107"/>
      <c r="D27" s="106"/>
      <c r="E27" s="106"/>
      <c r="H27" s="99"/>
      <c r="I27" s="99"/>
    </row>
    <row r="28" s="103" customFormat="1" spans="1:9">
      <c r="A28" s="105"/>
      <c r="B28" s="106"/>
      <c r="C28" s="107"/>
      <c r="D28" s="106"/>
      <c r="E28" s="106"/>
      <c r="H28" s="99"/>
      <c r="I28" s="99"/>
    </row>
    <row r="29" s="103" customFormat="1" spans="1:9">
      <c r="A29" s="105"/>
      <c r="B29" s="106"/>
      <c r="C29" s="107"/>
      <c r="D29" s="106"/>
      <c r="E29" s="106"/>
      <c r="H29" s="99"/>
      <c r="I29" s="99"/>
    </row>
    <row r="30" s="103" customFormat="1" spans="1:9">
      <c r="A30" s="105"/>
      <c r="B30" s="106"/>
      <c r="C30" s="107"/>
      <c r="D30" s="106"/>
      <c r="E30" s="106"/>
      <c r="H30" s="99"/>
      <c r="I30" s="99"/>
    </row>
    <row r="31" s="103" customFormat="1" spans="1:17">
      <c r="A31" s="105"/>
      <c r="B31" s="106"/>
      <c r="C31" s="107"/>
      <c r="D31" s="106"/>
      <c r="E31" s="106"/>
      <c r="H31" s="99"/>
      <c r="I31" s="99"/>
      <c r="Q31" s="113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  <ignoredErrors>
    <ignoredError sqref="E5:E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0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42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6.022</v>
      </c>
      <c r="C5" s="12">
        <v>46.212</v>
      </c>
      <c r="D5" s="13" t="s">
        <v>11</v>
      </c>
      <c r="E5" s="13" t="s">
        <v>11</v>
      </c>
      <c r="F5" s="13">
        <v>111.92</v>
      </c>
      <c r="G5" s="13">
        <f t="shared" ref="G5:G13" si="0">F5+B5-C5</f>
        <v>71.73</v>
      </c>
    </row>
    <row r="6" ht="21.95" customHeight="1" spans="1:7">
      <c r="A6" s="11" t="s">
        <v>12</v>
      </c>
      <c r="B6" s="12">
        <v>3.16</v>
      </c>
      <c r="C6" s="12">
        <v>0</v>
      </c>
      <c r="D6" s="13" t="s">
        <v>11</v>
      </c>
      <c r="E6" s="13" t="s">
        <v>11</v>
      </c>
      <c r="F6" s="13">
        <v>9.99200722162641e-16</v>
      </c>
      <c r="G6" s="13">
        <f t="shared" si="0"/>
        <v>3.16</v>
      </c>
    </row>
    <row r="7" ht="21.95" customHeight="1" spans="1:7">
      <c r="A7" s="11" t="s">
        <v>13</v>
      </c>
      <c r="B7" s="12">
        <v>49.49</v>
      </c>
      <c r="C7" s="12">
        <v>49.49</v>
      </c>
      <c r="D7" s="13" t="s">
        <v>11</v>
      </c>
      <c r="E7" s="13" t="s">
        <v>11</v>
      </c>
      <c r="F7" s="13">
        <v>46.29</v>
      </c>
      <c r="G7" s="13">
        <f t="shared" si="0"/>
        <v>46.29</v>
      </c>
    </row>
    <row r="8" ht="21.95" customHeight="1" spans="1:7">
      <c r="A8" s="11" t="s">
        <v>14</v>
      </c>
      <c r="B8" s="12">
        <v>49.278</v>
      </c>
      <c r="C8" s="12">
        <v>73.94</v>
      </c>
      <c r="D8" s="13" t="s">
        <v>15</v>
      </c>
      <c r="E8" s="13" t="s">
        <v>16</v>
      </c>
      <c r="F8" s="13">
        <v>218.237</v>
      </c>
      <c r="G8" s="13">
        <f t="shared" si="0"/>
        <v>193.575</v>
      </c>
    </row>
    <row r="9" ht="21.95" customHeight="1" spans="1:7">
      <c r="A9" s="11" t="s">
        <v>17</v>
      </c>
      <c r="B9" s="12">
        <v>8.275</v>
      </c>
      <c r="C9" s="12">
        <v>13.717</v>
      </c>
      <c r="D9" s="13" t="s">
        <v>11</v>
      </c>
      <c r="E9" s="13" t="s">
        <v>11</v>
      </c>
      <c r="F9" s="13">
        <v>22.447</v>
      </c>
      <c r="G9" s="13">
        <f t="shared" si="0"/>
        <v>17.005</v>
      </c>
    </row>
    <row r="10" ht="21.95" customHeight="1" spans="1:7">
      <c r="A10" s="11" t="s">
        <v>18</v>
      </c>
      <c r="B10" s="12">
        <v>1.2</v>
      </c>
      <c r="C10" s="12">
        <v>5.2</v>
      </c>
      <c r="D10" s="13" t="s">
        <v>11</v>
      </c>
      <c r="E10" s="13" t="s">
        <v>11</v>
      </c>
      <c r="F10" s="13">
        <v>4</v>
      </c>
      <c r="G10" s="13">
        <f t="shared" si="0"/>
        <v>0</v>
      </c>
    </row>
    <row r="11" ht="21.95" customHeight="1" spans="1:7">
      <c r="A11" s="11" t="s">
        <v>19</v>
      </c>
      <c r="B11" s="12">
        <v>9.61</v>
      </c>
      <c r="C11" s="12">
        <v>191.52</v>
      </c>
      <c r="D11" s="13" t="s">
        <v>20</v>
      </c>
      <c r="E11" s="13" t="s">
        <v>21</v>
      </c>
      <c r="F11" s="13">
        <v>1094.648</v>
      </c>
      <c r="G11" s="13">
        <f t="shared" si="0"/>
        <v>912.738</v>
      </c>
    </row>
    <row r="12" ht="21.95" customHeight="1" spans="1:7">
      <c r="A12" s="11" t="s">
        <v>22</v>
      </c>
      <c r="B12" s="12">
        <v>261.768</v>
      </c>
      <c r="C12" s="12">
        <v>276.79</v>
      </c>
      <c r="D12" s="13" t="s">
        <v>15</v>
      </c>
      <c r="E12" s="13" t="s">
        <v>16</v>
      </c>
      <c r="F12" s="13">
        <v>201.278</v>
      </c>
      <c r="G12" s="13">
        <f t="shared" si="0"/>
        <v>186.256</v>
      </c>
    </row>
    <row r="13" ht="21.95" customHeight="1" spans="1:7">
      <c r="A13" s="11" t="s">
        <v>23</v>
      </c>
      <c r="B13" s="12">
        <v>56.543</v>
      </c>
      <c r="C13" s="12">
        <v>52.86</v>
      </c>
      <c r="D13" s="13" t="s">
        <v>11</v>
      </c>
      <c r="E13" s="13" t="s">
        <v>11</v>
      </c>
      <c r="F13" s="13">
        <v>305.005</v>
      </c>
      <c r="G13" s="13">
        <f t="shared" si="0"/>
        <v>308.688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3">
        <v>0</v>
      </c>
      <c r="G14" s="13"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3">
        <v>0</v>
      </c>
      <c r="G15" s="13">
        <v>0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3">
        <v>0</v>
      </c>
      <c r="G16" s="13">
        <v>0</v>
      </c>
    </row>
    <row r="17" ht="21.95" customHeight="1" spans="1:7">
      <c r="A17" s="11" t="s">
        <v>27</v>
      </c>
      <c r="B17" s="12">
        <v>0</v>
      </c>
      <c r="C17" s="12">
        <v>0</v>
      </c>
      <c r="D17" s="13" t="s">
        <v>11</v>
      </c>
      <c r="E17" s="13" t="s">
        <v>11</v>
      </c>
      <c r="F17" s="13">
        <v>0</v>
      </c>
      <c r="G17" s="13">
        <v>0</v>
      </c>
    </row>
    <row r="18" ht="21.95" customHeight="1" spans="1:7">
      <c r="A18" s="11" t="s">
        <v>28</v>
      </c>
      <c r="B18" s="12">
        <v>49.61</v>
      </c>
      <c r="C18" s="12">
        <v>59.05</v>
      </c>
      <c r="D18" s="13" t="s">
        <v>29</v>
      </c>
      <c r="E18" s="13" t="s">
        <v>16</v>
      </c>
      <c r="F18" s="13">
        <v>160.1</v>
      </c>
      <c r="G18" s="13">
        <f>F18+B18-C18</f>
        <v>150.66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3">
        <v>0</v>
      </c>
      <c r="G19" s="13">
        <v>0</v>
      </c>
    </row>
    <row r="20" ht="21.95" customHeight="1" spans="1:8">
      <c r="A20" s="15" t="s">
        <v>31</v>
      </c>
      <c r="B20" s="16">
        <f>B5+B6+B7+B8+B9+B10+B11+B12+B13+B14+B15+B16+B17+B18++B19</f>
        <v>494.956</v>
      </c>
      <c r="C20" s="16">
        <f>C5+C7+C8+C9+C10+C11+C12+C13+C18</f>
        <v>768.779</v>
      </c>
      <c r="D20" s="13" t="s">
        <v>11</v>
      </c>
      <c r="E20" s="13" t="s">
        <v>11</v>
      </c>
      <c r="F20" s="16">
        <v>2163.925</v>
      </c>
      <c r="G20" s="16">
        <f>F20+B20-C20</f>
        <v>1890.102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selection activeCell="K20" sqref="K20"/>
    </sheetView>
  </sheetViews>
  <sheetFormatPr defaultColWidth="9" defaultRowHeight="13.5"/>
  <cols>
    <col min="1" max="1" width="12.275" style="105" customWidth="1"/>
    <col min="2" max="2" width="16.625" style="106" customWidth="1"/>
    <col min="3" max="3" width="16.625" style="107" customWidth="1"/>
    <col min="4" max="5" width="16.625" style="106" customWidth="1"/>
    <col min="6" max="6" width="9.375" style="103" customWidth="1"/>
    <col min="7" max="7" width="10.875" style="103" customWidth="1"/>
    <col min="8" max="8" width="12.625" style="99" customWidth="1"/>
    <col min="9" max="9" width="12.875" style="99" customWidth="1"/>
    <col min="10" max="11" width="9.375" style="103"/>
    <col min="12" max="16384" width="9" style="103"/>
  </cols>
  <sheetData>
    <row r="1" s="103" customFormat="1" ht="22.5" customHeight="1" spans="1:9">
      <c r="A1" s="31" t="s">
        <v>125</v>
      </c>
      <c r="B1" s="4"/>
      <c r="C1" s="4"/>
      <c r="D1" s="4"/>
      <c r="E1" s="4"/>
      <c r="F1" s="4"/>
      <c r="G1" s="4"/>
      <c r="H1" s="33"/>
      <c r="I1" s="33"/>
    </row>
    <row r="2" s="103" customFormat="1" ht="22.5" customHeight="1" spans="1:9">
      <c r="A2" s="5" t="s">
        <v>1</v>
      </c>
      <c r="B2" s="6"/>
      <c r="C2" s="6"/>
      <c r="D2" s="6"/>
      <c r="E2" s="6"/>
      <c r="F2" s="6"/>
      <c r="G2" s="6"/>
      <c r="H2" s="35"/>
      <c r="I2" s="35"/>
    </row>
    <row r="3" s="103" customFormat="1" ht="17.9" customHeight="1" spans="1:9">
      <c r="A3" s="8" t="s">
        <v>2</v>
      </c>
      <c r="B3" s="90" t="s">
        <v>3</v>
      </c>
      <c r="C3" s="108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39" t="s">
        <v>7</v>
      </c>
      <c r="I3" s="39" t="s">
        <v>8</v>
      </c>
    </row>
    <row r="4" s="103" customFormat="1" ht="17.9" customHeight="1" spans="1:9">
      <c r="A4" s="8"/>
      <c r="B4" s="90"/>
      <c r="C4" s="108" t="s">
        <v>9</v>
      </c>
      <c r="D4" s="91" t="s">
        <v>9</v>
      </c>
      <c r="E4" s="91" t="s">
        <v>9</v>
      </c>
      <c r="F4" s="8"/>
      <c r="G4" s="8"/>
      <c r="H4" s="39"/>
      <c r="I4" s="39"/>
    </row>
    <row r="5" s="103" customFormat="1" ht="17.9" customHeight="1" spans="1:9">
      <c r="A5" s="41" t="s">
        <v>92</v>
      </c>
      <c r="B5" s="92">
        <v>7.418</v>
      </c>
      <c r="C5" s="109">
        <v>12.78</v>
      </c>
      <c r="D5" s="48">
        <v>3.926</v>
      </c>
      <c r="E5" s="42">
        <f t="shared" ref="E5:E22" si="0">SUM(C5:D5)</f>
        <v>16.706</v>
      </c>
      <c r="F5" s="13" t="s">
        <v>11</v>
      </c>
      <c r="G5" s="13" t="s">
        <v>11</v>
      </c>
      <c r="H5" s="101">
        <v>9.288</v>
      </c>
      <c r="I5" s="93">
        <f t="shared" ref="I5:I22" si="1">H5+B5-E5</f>
        <v>0</v>
      </c>
    </row>
    <row r="6" s="103" customFormat="1" ht="17.9" customHeight="1" spans="1:9">
      <c r="A6" s="41" t="s">
        <v>93</v>
      </c>
      <c r="B6" s="92">
        <v>2.4155</v>
      </c>
      <c r="C6" s="44">
        <v>2.4808</v>
      </c>
      <c r="D6" s="105">
        <v>0</v>
      </c>
      <c r="E6" s="42">
        <f t="shared" si="0"/>
        <v>2.4808</v>
      </c>
      <c r="F6" s="13" t="s">
        <v>11</v>
      </c>
      <c r="G6" s="13" t="s">
        <v>11</v>
      </c>
      <c r="H6" s="101">
        <v>0.0653</v>
      </c>
      <c r="I6" s="93">
        <f t="shared" si="1"/>
        <v>0</v>
      </c>
    </row>
    <row r="7" s="103" customFormat="1" ht="17.9" customHeight="1" spans="1:9">
      <c r="A7" s="41" t="s">
        <v>94</v>
      </c>
      <c r="B7" s="95">
        <v>60.48</v>
      </c>
      <c r="C7" s="109">
        <v>8</v>
      </c>
      <c r="D7" s="48">
        <v>0</v>
      </c>
      <c r="E7" s="42">
        <f t="shared" si="0"/>
        <v>8</v>
      </c>
      <c r="F7" s="13" t="s">
        <v>11</v>
      </c>
      <c r="G7" s="13" t="s">
        <v>11</v>
      </c>
      <c r="H7" s="101">
        <v>0</v>
      </c>
      <c r="I7" s="93">
        <f t="shared" si="1"/>
        <v>52.48</v>
      </c>
    </row>
    <row r="8" s="103" customFormat="1" ht="17.9" customHeight="1" spans="1:9">
      <c r="A8" s="41" t="s">
        <v>14</v>
      </c>
      <c r="B8" s="96">
        <v>72.997</v>
      </c>
      <c r="C8" s="109">
        <v>60.2228</v>
      </c>
      <c r="D8" s="48">
        <v>29.3005</v>
      </c>
      <c r="E8" s="42">
        <f t="shared" si="0"/>
        <v>89.5233</v>
      </c>
      <c r="F8" s="13" t="s">
        <v>15</v>
      </c>
      <c r="G8" s="13" t="s">
        <v>16</v>
      </c>
      <c r="H8" s="101">
        <v>192.8894</v>
      </c>
      <c r="I8" s="93">
        <f t="shared" si="1"/>
        <v>176.3631</v>
      </c>
    </row>
    <row r="9" s="103" customFormat="1" ht="17.9" customHeight="1" spans="1:9">
      <c r="A9" s="41" t="s">
        <v>95</v>
      </c>
      <c r="B9" s="92">
        <v>143.28668</v>
      </c>
      <c r="C9" s="109">
        <v>75.49028</v>
      </c>
      <c r="D9" s="48">
        <v>13.3171</v>
      </c>
      <c r="E9" s="42">
        <f t="shared" si="0"/>
        <v>88.80738</v>
      </c>
      <c r="F9" s="13" t="s">
        <v>11</v>
      </c>
      <c r="G9" s="13" t="s">
        <v>11</v>
      </c>
      <c r="H9" s="101">
        <v>33.8808</v>
      </c>
      <c r="I9" s="93">
        <f t="shared" si="1"/>
        <v>88.3601</v>
      </c>
    </row>
    <row r="10" s="104" customFormat="1" ht="17.9" customHeight="1" spans="1:9">
      <c r="A10" s="41" t="s">
        <v>18</v>
      </c>
      <c r="B10" s="92">
        <v>12.1688</v>
      </c>
      <c r="C10" s="109">
        <v>8.7009</v>
      </c>
      <c r="D10" s="48">
        <v>5.8639</v>
      </c>
      <c r="E10" s="42">
        <f t="shared" si="0"/>
        <v>14.5648</v>
      </c>
      <c r="F10" s="47" t="s">
        <v>11</v>
      </c>
      <c r="G10" s="47" t="s">
        <v>11</v>
      </c>
      <c r="H10" s="102">
        <v>15.0376</v>
      </c>
      <c r="I10" s="93">
        <f t="shared" si="1"/>
        <v>12.6416</v>
      </c>
    </row>
    <row r="11" s="103" customFormat="1" ht="17.9" customHeight="1" spans="1:9">
      <c r="A11" s="41" t="s">
        <v>96</v>
      </c>
      <c r="B11" s="92">
        <v>92.584</v>
      </c>
      <c r="C11" s="109">
        <v>139.283</v>
      </c>
      <c r="D11" s="48">
        <v>54.655</v>
      </c>
      <c r="E11" s="42">
        <f t="shared" si="0"/>
        <v>193.938</v>
      </c>
      <c r="F11" s="13" t="s">
        <v>20</v>
      </c>
      <c r="G11" s="13" t="s">
        <v>21</v>
      </c>
      <c r="H11" s="101">
        <v>237.186</v>
      </c>
      <c r="I11" s="93">
        <f t="shared" si="1"/>
        <v>135.832</v>
      </c>
    </row>
    <row r="12" s="103" customFormat="1" ht="17.9" customHeight="1" spans="1:9">
      <c r="A12" s="41" t="s">
        <v>22</v>
      </c>
      <c r="B12" s="92">
        <v>305.7363</v>
      </c>
      <c r="C12" s="109">
        <v>269.8865</v>
      </c>
      <c r="D12" s="48">
        <v>39.1787</v>
      </c>
      <c r="E12" s="42">
        <f t="shared" si="0"/>
        <v>309.0652</v>
      </c>
      <c r="F12" s="13" t="s">
        <v>15</v>
      </c>
      <c r="G12" s="13" t="s">
        <v>16</v>
      </c>
      <c r="H12" s="101">
        <v>137.5088</v>
      </c>
      <c r="I12" s="93">
        <f t="shared" si="1"/>
        <v>134.1799</v>
      </c>
    </row>
    <row r="13" s="103" customFormat="1" ht="17.9" customHeight="1" spans="1:9">
      <c r="A13" s="41" t="s">
        <v>23</v>
      </c>
      <c r="B13" s="92">
        <v>108.7926</v>
      </c>
      <c r="C13" s="109">
        <v>95.8407</v>
      </c>
      <c r="D13" s="48">
        <v>30.347</v>
      </c>
      <c r="E13" s="42">
        <f t="shared" si="0"/>
        <v>126.1877</v>
      </c>
      <c r="F13" s="13" t="s">
        <v>11</v>
      </c>
      <c r="G13" s="13" t="s">
        <v>11</v>
      </c>
      <c r="H13" s="101">
        <v>72.5961</v>
      </c>
      <c r="I13" s="93">
        <f t="shared" si="1"/>
        <v>55.201</v>
      </c>
    </row>
    <row r="14" s="103" customFormat="1" ht="17.9" customHeight="1" spans="1:9">
      <c r="A14" s="41" t="s">
        <v>68</v>
      </c>
      <c r="B14" s="92">
        <v>4.0913</v>
      </c>
      <c r="C14" s="48">
        <v>0</v>
      </c>
      <c r="D14" s="48">
        <v>2.9821</v>
      </c>
      <c r="E14" s="42">
        <f t="shared" si="0"/>
        <v>2.9821</v>
      </c>
      <c r="F14" s="13" t="s">
        <v>11</v>
      </c>
      <c r="G14" s="13" t="s">
        <v>11</v>
      </c>
      <c r="H14" s="101">
        <v>2.9821</v>
      </c>
      <c r="I14" s="93">
        <f t="shared" si="1"/>
        <v>4.0913</v>
      </c>
    </row>
    <row r="15" s="103" customFormat="1" ht="17.9" customHeight="1" spans="1:9">
      <c r="A15" s="41" t="s">
        <v>70</v>
      </c>
      <c r="B15" s="92">
        <v>56.9905</v>
      </c>
      <c r="C15" s="48">
        <v>0</v>
      </c>
      <c r="D15" s="48">
        <v>26.927</v>
      </c>
      <c r="E15" s="42">
        <f t="shared" si="0"/>
        <v>26.927</v>
      </c>
      <c r="F15" s="13" t="s">
        <v>11</v>
      </c>
      <c r="G15" s="13" t="s">
        <v>11</v>
      </c>
      <c r="H15" s="101">
        <v>26.927</v>
      </c>
      <c r="I15" s="93">
        <f t="shared" si="1"/>
        <v>56.9905</v>
      </c>
    </row>
    <row r="16" s="103" customFormat="1" ht="17.9" customHeight="1" spans="1:9">
      <c r="A16" s="41" t="s">
        <v>24</v>
      </c>
      <c r="B16" s="92">
        <v>0</v>
      </c>
      <c r="C16" s="48">
        <v>0</v>
      </c>
      <c r="D16" s="48">
        <v>0</v>
      </c>
      <c r="E16" s="42">
        <f t="shared" si="0"/>
        <v>0</v>
      </c>
      <c r="F16" s="13" t="s">
        <v>11</v>
      </c>
      <c r="G16" s="13" t="s">
        <v>11</v>
      </c>
      <c r="H16" s="101">
        <v>0</v>
      </c>
      <c r="I16" s="93">
        <f t="shared" si="1"/>
        <v>0</v>
      </c>
    </row>
    <row r="17" s="103" customFormat="1" ht="17.9" customHeight="1" spans="1:9">
      <c r="A17" s="41" t="s">
        <v>25</v>
      </c>
      <c r="B17" s="92">
        <v>13.89</v>
      </c>
      <c r="C17" s="48">
        <v>13.89</v>
      </c>
      <c r="D17" s="48">
        <v>0</v>
      </c>
      <c r="E17" s="42">
        <f t="shared" si="0"/>
        <v>13.89</v>
      </c>
      <c r="F17" s="13" t="s">
        <v>11</v>
      </c>
      <c r="G17" s="13" t="s">
        <v>11</v>
      </c>
      <c r="H17" s="101">
        <v>0</v>
      </c>
      <c r="I17" s="93">
        <f t="shared" si="1"/>
        <v>0</v>
      </c>
    </row>
    <row r="18" s="103" customFormat="1" ht="17.9" customHeight="1" spans="1:9">
      <c r="A18" s="41" t="s">
        <v>26</v>
      </c>
      <c r="B18" s="92">
        <v>0</v>
      </c>
      <c r="C18" s="48">
        <v>0</v>
      </c>
      <c r="D18" s="48">
        <v>0</v>
      </c>
      <c r="E18" s="42">
        <f t="shared" si="0"/>
        <v>0</v>
      </c>
      <c r="F18" s="13" t="s">
        <v>11</v>
      </c>
      <c r="G18" s="13" t="s">
        <v>11</v>
      </c>
      <c r="H18" s="101">
        <v>0</v>
      </c>
      <c r="I18" s="93">
        <f t="shared" si="1"/>
        <v>0</v>
      </c>
    </row>
    <row r="19" s="103" customFormat="1" ht="17.9" customHeight="1" spans="1:9">
      <c r="A19" s="41" t="s">
        <v>27</v>
      </c>
      <c r="B19" s="92">
        <v>46.3445</v>
      </c>
      <c r="C19" s="109">
        <v>18.9645</v>
      </c>
      <c r="D19" s="48">
        <v>3</v>
      </c>
      <c r="E19" s="42">
        <f t="shared" si="0"/>
        <v>21.9645</v>
      </c>
      <c r="F19" s="13" t="s">
        <v>11</v>
      </c>
      <c r="G19" s="13" t="s">
        <v>11</v>
      </c>
      <c r="H19" s="101">
        <v>89.8139999999999</v>
      </c>
      <c r="I19" s="93">
        <f t="shared" si="1"/>
        <v>114.194</v>
      </c>
    </row>
    <row r="20" s="103" customFormat="1" ht="17.9" customHeight="1" spans="1:11">
      <c r="A20" s="41" t="s">
        <v>97</v>
      </c>
      <c r="B20" s="49">
        <v>347.5392</v>
      </c>
      <c r="C20" s="109">
        <v>296.3091</v>
      </c>
      <c r="D20" s="48">
        <v>97.33762</v>
      </c>
      <c r="E20" s="42">
        <f t="shared" si="0"/>
        <v>393.64672</v>
      </c>
      <c r="F20" s="13" t="s">
        <v>29</v>
      </c>
      <c r="G20" s="13" t="s">
        <v>16</v>
      </c>
      <c r="H20" s="101">
        <v>272.23692</v>
      </c>
      <c r="I20" s="93">
        <f t="shared" si="1"/>
        <v>226.1294</v>
      </c>
      <c r="K20" s="103">
        <v>227.4694</v>
      </c>
    </row>
    <row r="21" s="103" customFormat="1" ht="17.9" customHeight="1" spans="1:9">
      <c r="A21" s="41" t="s">
        <v>30</v>
      </c>
      <c r="B21" s="49">
        <v>0</v>
      </c>
      <c r="C21" s="48">
        <v>0</v>
      </c>
      <c r="D21" s="48">
        <v>0</v>
      </c>
      <c r="E21" s="42">
        <f t="shared" si="0"/>
        <v>0</v>
      </c>
      <c r="F21" s="13" t="s">
        <v>11</v>
      </c>
      <c r="G21" s="13" t="s">
        <v>11</v>
      </c>
      <c r="H21" s="101">
        <v>0</v>
      </c>
      <c r="I21" s="93">
        <f t="shared" si="1"/>
        <v>0</v>
      </c>
    </row>
    <row r="22" s="103" customFormat="1" ht="17.9" customHeight="1" spans="1:9">
      <c r="A22" s="15" t="s">
        <v>31</v>
      </c>
      <c r="B22" s="53">
        <f>SUM(B5:B21)</f>
        <v>1274.73438</v>
      </c>
      <c r="C22" s="48">
        <f>SUM(C5:C21)</f>
        <v>1001.84858</v>
      </c>
      <c r="D22" s="110">
        <f>SUM(D5:D21)</f>
        <v>306.83492</v>
      </c>
      <c r="E22" s="42">
        <f t="shared" si="0"/>
        <v>1308.6835</v>
      </c>
      <c r="F22" s="13" t="s">
        <v>11</v>
      </c>
      <c r="G22" s="13" t="s">
        <v>11</v>
      </c>
      <c r="H22" s="101">
        <v>1090.41202</v>
      </c>
      <c r="I22" s="93">
        <f t="shared" si="1"/>
        <v>1056.4629</v>
      </c>
    </row>
    <row r="23" s="103" customFormat="1" ht="17.9" customHeight="1" spans="1:9">
      <c r="A23" s="18" t="s">
        <v>32</v>
      </c>
      <c r="B23" s="55"/>
      <c r="C23" s="111"/>
      <c r="D23" s="55"/>
      <c r="E23" s="55"/>
      <c r="F23" s="18"/>
      <c r="G23" s="19"/>
      <c r="H23" s="98"/>
      <c r="I23" s="99"/>
    </row>
    <row r="24" s="103" customFormat="1" ht="22.5" customHeight="1" spans="1:9">
      <c r="A24" s="56" t="s">
        <v>98</v>
      </c>
      <c r="B24" s="57"/>
      <c r="C24" s="112"/>
      <c r="D24" s="57" t="s">
        <v>99</v>
      </c>
      <c r="E24" s="57"/>
      <c r="F24" s="21"/>
      <c r="G24" s="21"/>
      <c r="H24" s="100"/>
      <c r="I24" s="99"/>
    </row>
    <row r="25" s="103" customFormat="1" spans="1:9">
      <c r="A25" s="105"/>
      <c r="B25" s="106"/>
      <c r="C25" s="107"/>
      <c r="D25" s="106"/>
      <c r="E25" s="106"/>
      <c r="H25" s="99"/>
      <c r="I25" s="99"/>
    </row>
    <row r="26" s="103" customFormat="1" spans="1:9">
      <c r="A26" s="105"/>
      <c r="B26" s="106"/>
      <c r="C26" s="107"/>
      <c r="D26" s="106"/>
      <c r="E26" s="106"/>
      <c r="H26" s="99"/>
      <c r="I26" s="99"/>
    </row>
    <row r="27" s="103" customFormat="1" spans="1:9">
      <c r="A27" s="105"/>
      <c r="B27" s="106"/>
      <c r="C27" s="107"/>
      <c r="D27" s="106"/>
      <c r="E27" s="106"/>
      <c r="H27" s="99"/>
      <c r="I27" s="99"/>
    </row>
    <row r="28" s="103" customFormat="1" spans="1:9">
      <c r="A28" s="105"/>
      <c r="B28" s="106"/>
      <c r="C28" s="107"/>
      <c r="D28" s="106"/>
      <c r="E28" s="106"/>
      <c r="H28" s="99"/>
      <c r="I28" s="99"/>
    </row>
    <row r="29" s="103" customFormat="1" spans="1:9">
      <c r="A29" s="105"/>
      <c r="B29" s="106"/>
      <c r="C29" s="107"/>
      <c r="D29" s="106"/>
      <c r="E29" s="106"/>
      <c r="H29" s="99"/>
      <c r="I29" s="99"/>
    </row>
    <row r="30" s="103" customFormat="1" spans="1:9">
      <c r="A30" s="105"/>
      <c r="B30" s="106"/>
      <c r="C30" s="107"/>
      <c r="D30" s="106"/>
      <c r="E30" s="106"/>
      <c r="H30" s="99"/>
      <c r="I30" s="99"/>
    </row>
    <row r="31" s="103" customFormat="1" spans="1:17">
      <c r="A31" s="105"/>
      <c r="B31" s="106"/>
      <c r="C31" s="107"/>
      <c r="D31" s="106"/>
      <c r="E31" s="106"/>
      <c r="H31" s="99"/>
      <c r="I31" s="99"/>
      <c r="Q31" s="113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selection activeCell="I19" sqref="I19"/>
    </sheetView>
  </sheetViews>
  <sheetFormatPr defaultColWidth="9" defaultRowHeight="13.5"/>
  <cols>
    <col min="1" max="1" width="12.275" style="105" customWidth="1"/>
    <col min="2" max="2" width="16.625" style="106" customWidth="1"/>
    <col min="3" max="3" width="16.625" style="107" customWidth="1"/>
    <col min="4" max="5" width="16.625" style="106" customWidth="1"/>
    <col min="6" max="6" width="9.375" style="103" customWidth="1"/>
    <col min="7" max="7" width="10.875" style="103" customWidth="1"/>
    <col min="8" max="8" width="12.625" style="99" customWidth="1"/>
    <col min="9" max="9" width="12.875" style="99" customWidth="1"/>
    <col min="10" max="10" width="9.375" style="103"/>
    <col min="11" max="16384" width="9" style="103"/>
  </cols>
  <sheetData>
    <row r="1" s="103" customFormat="1" ht="22.5" customHeight="1" spans="1:9">
      <c r="A1" s="31" t="s">
        <v>126</v>
      </c>
      <c r="B1" s="4"/>
      <c r="C1" s="4"/>
      <c r="D1" s="4"/>
      <c r="E1" s="4"/>
      <c r="F1" s="4"/>
      <c r="G1" s="4"/>
      <c r="H1" s="33"/>
      <c r="I1" s="33"/>
    </row>
    <row r="2" s="103" customFormat="1" ht="22.5" customHeight="1" spans="1:9">
      <c r="A2" s="5" t="s">
        <v>1</v>
      </c>
      <c r="B2" s="6"/>
      <c r="C2" s="6"/>
      <c r="D2" s="6"/>
      <c r="E2" s="6"/>
      <c r="F2" s="6"/>
      <c r="G2" s="6"/>
      <c r="H2" s="35"/>
      <c r="I2" s="35"/>
    </row>
    <row r="3" s="103" customFormat="1" ht="17.9" customHeight="1" spans="1:9">
      <c r="A3" s="8" t="s">
        <v>2</v>
      </c>
      <c r="B3" s="90" t="s">
        <v>3</v>
      </c>
      <c r="C3" s="108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39" t="s">
        <v>7</v>
      </c>
      <c r="I3" s="39" t="s">
        <v>8</v>
      </c>
    </row>
    <row r="4" s="103" customFormat="1" ht="17.9" customHeight="1" spans="1:9">
      <c r="A4" s="8"/>
      <c r="B4" s="90"/>
      <c r="C4" s="108" t="s">
        <v>9</v>
      </c>
      <c r="D4" s="91" t="s">
        <v>9</v>
      </c>
      <c r="E4" s="91" t="s">
        <v>9</v>
      </c>
      <c r="F4" s="8"/>
      <c r="G4" s="8"/>
      <c r="H4" s="39"/>
      <c r="I4" s="39"/>
    </row>
    <row r="5" s="103" customFormat="1" ht="17.9" customHeight="1" spans="1:9">
      <c r="A5" s="41" t="s">
        <v>92</v>
      </c>
      <c r="B5" s="92">
        <v>15.9853</v>
      </c>
      <c r="C5" s="109">
        <v>6.788</v>
      </c>
      <c r="D5" s="48">
        <v>0</v>
      </c>
      <c r="E5" s="42">
        <f t="shared" ref="E5:E22" si="0">SUM(C5:D5)</f>
        <v>6.788</v>
      </c>
      <c r="F5" s="13" t="s">
        <v>11</v>
      </c>
      <c r="G5" s="13" t="s">
        <v>11</v>
      </c>
      <c r="H5" s="101">
        <v>0</v>
      </c>
      <c r="I5" s="93">
        <f t="shared" ref="I5:I22" si="1">H5+B5-E5</f>
        <v>9.1973</v>
      </c>
    </row>
    <row r="6" s="103" customFormat="1" ht="17.9" customHeight="1" spans="1:9">
      <c r="A6" s="41" t="s">
        <v>93</v>
      </c>
      <c r="B6" s="92">
        <v>2.838</v>
      </c>
      <c r="C6" s="44">
        <v>0</v>
      </c>
      <c r="D6" s="105">
        <v>0.7</v>
      </c>
      <c r="E6" s="42">
        <f t="shared" si="0"/>
        <v>0.7</v>
      </c>
      <c r="F6" s="13" t="s">
        <v>11</v>
      </c>
      <c r="G6" s="13" t="s">
        <v>11</v>
      </c>
      <c r="H6" s="101">
        <v>0</v>
      </c>
      <c r="I6" s="93">
        <f t="shared" si="1"/>
        <v>2.138</v>
      </c>
    </row>
    <row r="7" s="103" customFormat="1" ht="17.9" customHeight="1" spans="1:9">
      <c r="A7" s="41" t="s">
        <v>94</v>
      </c>
      <c r="B7" s="95">
        <v>19.221</v>
      </c>
      <c r="C7" s="109">
        <v>31.221</v>
      </c>
      <c r="D7" s="48">
        <v>40.48</v>
      </c>
      <c r="E7" s="42">
        <f t="shared" si="0"/>
        <v>71.701</v>
      </c>
      <c r="F7" s="13" t="s">
        <v>11</v>
      </c>
      <c r="G7" s="13" t="s">
        <v>11</v>
      </c>
      <c r="H7" s="101">
        <v>52.48</v>
      </c>
      <c r="I7" s="93">
        <f t="shared" si="1"/>
        <v>0</v>
      </c>
    </row>
    <row r="8" s="103" customFormat="1" ht="17.9" customHeight="1" spans="1:9">
      <c r="A8" s="41" t="s">
        <v>14</v>
      </c>
      <c r="B8" s="96">
        <v>162.8584</v>
      </c>
      <c r="C8" s="109">
        <v>81.7429</v>
      </c>
      <c r="D8" s="48">
        <v>141.4524</v>
      </c>
      <c r="E8" s="42">
        <f t="shared" si="0"/>
        <v>223.1953</v>
      </c>
      <c r="F8" s="13" t="s">
        <v>15</v>
      </c>
      <c r="G8" s="13" t="s">
        <v>16</v>
      </c>
      <c r="H8" s="101">
        <v>176.3631</v>
      </c>
      <c r="I8" s="93">
        <f t="shared" si="1"/>
        <v>116.0262</v>
      </c>
    </row>
    <row r="9" s="103" customFormat="1" ht="17.9" customHeight="1" spans="1:9">
      <c r="A9" s="41" t="s">
        <v>95</v>
      </c>
      <c r="B9" s="92">
        <v>158.8925</v>
      </c>
      <c r="C9" s="109">
        <v>98.754</v>
      </c>
      <c r="D9" s="48">
        <v>110.6439</v>
      </c>
      <c r="E9" s="42">
        <f t="shared" si="0"/>
        <v>209.3979</v>
      </c>
      <c r="F9" s="13" t="s">
        <v>11</v>
      </c>
      <c r="G9" s="13" t="s">
        <v>11</v>
      </c>
      <c r="H9" s="101">
        <v>88.3601</v>
      </c>
      <c r="I9" s="93">
        <f t="shared" si="1"/>
        <v>37.8547</v>
      </c>
    </row>
    <row r="10" s="104" customFormat="1" ht="17.9" customHeight="1" spans="1:9">
      <c r="A10" s="41" t="s">
        <v>18</v>
      </c>
      <c r="B10" s="92">
        <v>23.0406</v>
      </c>
      <c r="C10" s="109">
        <v>7.8795</v>
      </c>
      <c r="D10" s="48">
        <v>14.4657</v>
      </c>
      <c r="E10" s="42">
        <f t="shared" si="0"/>
        <v>22.3452</v>
      </c>
      <c r="F10" s="47" t="s">
        <v>11</v>
      </c>
      <c r="G10" s="47" t="s">
        <v>11</v>
      </c>
      <c r="H10" s="102">
        <v>12.6416</v>
      </c>
      <c r="I10" s="93">
        <f t="shared" si="1"/>
        <v>13.337</v>
      </c>
    </row>
    <row r="11" s="103" customFormat="1" ht="17.9" customHeight="1" spans="1:9">
      <c r="A11" s="41" t="s">
        <v>96</v>
      </c>
      <c r="B11" s="92">
        <v>136.404</v>
      </c>
      <c r="C11" s="109">
        <v>56.627</v>
      </c>
      <c r="D11" s="48">
        <v>85.117</v>
      </c>
      <c r="E11" s="42">
        <f t="shared" si="0"/>
        <v>141.744</v>
      </c>
      <c r="F11" s="13" t="s">
        <v>20</v>
      </c>
      <c r="G11" s="13" t="s">
        <v>21</v>
      </c>
      <c r="H11" s="101">
        <v>135.832</v>
      </c>
      <c r="I11" s="97">
        <f t="shared" si="1"/>
        <v>130.492</v>
      </c>
    </row>
    <row r="12" s="103" customFormat="1" ht="17.9" customHeight="1" spans="1:9">
      <c r="A12" s="41" t="s">
        <v>22</v>
      </c>
      <c r="B12" s="92">
        <v>490.4409</v>
      </c>
      <c r="C12" s="109">
        <v>287.6378</v>
      </c>
      <c r="D12" s="48">
        <v>213.6806</v>
      </c>
      <c r="E12" s="42">
        <f t="shared" si="0"/>
        <v>501.3184</v>
      </c>
      <c r="F12" s="13" t="s">
        <v>15</v>
      </c>
      <c r="G12" s="13" t="s">
        <v>16</v>
      </c>
      <c r="H12" s="101">
        <v>134.1799</v>
      </c>
      <c r="I12" s="93">
        <f t="shared" si="1"/>
        <v>123.3024</v>
      </c>
    </row>
    <row r="13" s="103" customFormat="1" ht="17.9" customHeight="1" spans="1:9">
      <c r="A13" s="41" t="s">
        <v>23</v>
      </c>
      <c r="B13" s="92">
        <v>159.258</v>
      </c>
      <c r="C13" s="109">
        <v>53.746</v>
      </c>
      <c r="D13" s="48">
        <v>77.6842</v>
      </c>
      <c r="E13" s="42">
        <f t="shared" si="0"/>
        <v>131.4302</v>
      </c>
      <c r="F13" s="13" t="s">
        <v>11</v>
      </c>
      <c r="G13" s="13" t="s">
        <v>11</v>
      </c>
      <c r="H13" s="101">
        <v>55.201</v>
      </c>
      <c r="I13" s="93">
        <f t="shared" si="1"/>
        <v>83.0288</v>
      </c>
    </row>
    <row r="14" s="103" customFormat="1" ht="17.9" customHeight="1" spans="1:9">
      <c r="A14" s="41" t="s">
        <v>68</v>
      </c>
      <c r="B14" s="92">
        <v>6.4849</v>
      </c>
      <c r="C14" s="44">
        <v>0</v>
      </c>
      <c r="D14" s="48">
        <v>10.2562</v>
      </c>
      <c r="E14" s="42">
        <f t="shared" si="0"/>
        <v>10.2562</v>
      </c>
      <c r="F14" s="13" t="s">
        <v>11</v>
      </c>
      <c r="G14" s="13" t="s">
        <v>11</v>
      </c>
      <c r="H14" s="101">
        <v>4.0913</v>
      </c>
      <c r="I14" s="93">
        <f t="shared" si="1"/>
        <v>0.32</v>
      </c>
    </row>
    <row r="15" s="103" customFormat="1" ht="17.9" customHeight="1" spans="1:9">
      <c r="A15" s="41" t="s">
        <v>70</v>
      </c>
      <c r="B15" s="92">
        <v>77.422</v>
      </c>
      <c r="C15" s="44">
        <v>0</v>
      </c>
      <c r="D15" s="48">
        <v>115.3201</v>
      </c>
      <c r="E15" s="42">
        <f t="shared" si="0"/>
        <v>115.3201</v>
      </c>
      <c r="F15" s="13" t="s">
        <v>11</v>
      </c>
      <c r="G15" s="13" t="s">
        <v>11</v>
      </c>
      <c r="H15" s="101">
        <v>56.9905</v>
      </c>
      <c r="I15" s="93">
        <f t="shared" si="1"/>
        <v>19.0924</v>
      </c>
    </row>
    <row r="16" s="103" customFormat="1" ht="17.9" customHeight="1" spans="1:9">
      <c r="A16" s="41" t="s">
        <v>24</v>
      </c>
      <c r="B16" s="92">
        <v>0</v>
      </c>
      <c r="C16" s="44">
        <v>0</v>
      </c>
      <c r="D16" s="44">
        <v>0</v>
      </c>
      <c r="E16" s="42">
        <f t="shared" si="0"/>
        <v>0</v>
      </c>
      <c r="F16" s="13" t="s">
        <v>11</v>
      </c>
      <c r="G16" s="13" t="s">
        <v>11</v>
      </c>
      <c r="H16" s="101">
        <v>0</v>
      </c>
      <c r="I16" s="93">
        <f t="shared" si="1"/>
        <v>0</v>
      </c>
    </row>
    <row r="17" s="103" customFormat="1" ht="17.9" customHeight="1" spans="1:9">
      <c r="A17" s="41" t="s">
        <v>25</v>
      </c>
      <c r="B17" s="92">
        <v>0</v>
      </c>
      <c r="C17" s="44">
        <v>0</v>
      </c>
      <c r="D17" s="44">
        <v>0</v>
      </c>
      <c r="E17" s="42">
        <f t="shared" si="0"/>
        <v>0</v>
      </c>
      <c r="F17" s="13" t="s">
        <v>11</v>
      </c>
      <c r="G17" s="13" t="s">
        <v>11</v>
      </c>
      <c r="H17" s="101">
        <v>0</v>
      </c>
      <c r="I17" s="93">
        <f t="shared" si="1"/>
        <v>0</v>
      </c>
    </row>
    <row r="18" s="103" customFormat="1" ht="17.9" customHeight="1" spans="1:9">
      <c r="A18" s="41" t="s">
        <v>26</v>
      </c>
      <c r="B18" s="92">
        <v>0</v>
      </c>
      <c r="C18" s="44">
        <v>0</v>
      </c>
      <c r="D18" s="44">
        <v>0</v>
      </c>
      <c r="E18" s="42">
        <f t="shared" si="0"/>
        <v>0</v>
      </c>
      <c r="F18" s="13" t="s">
        <v>11</v>
      </c>
      <c r="G18" s="13" t="s">
        <v>11</v>
      </c>
      <c r="H18" s="101">
        <v>0</v>
      </c>
      <c r="I18" s="93">
        <f t="shared" si="1"/>
        <v>0</v>
      </c>
    </row>
    <row r="19" s="103" customFormat="1" ht="17.9" customHeight="1" spans="1:9">
      <c r="A19" s="41" t="s">
        <v>27</v>
      </c>
      <c r="B19" s="92">
        <v>76.1945</v>
      </c>
      <c r="C19" s="109">
        <v>39.9185</v>
      </c>
      <c r="D19" s="48">
        <v>30.616</v>
      </c>
      <c r="E19" s="42">
        <f t="shared" si="0"/>
        <v>70.5345</v>
      </c>
      <c r="F19" s="13" t="s">
        <v>11</v>
      </c>
      <c r="G19" s="13" t="s">
        <v>11</v>
      </c>
      <c r="H19" s="101">
        <v>114.194</v>
      </c>
      <c r="I19" s="93">
        <f t="shared" si="1"/>
        <v>119.854</v>
      </c>
    </row>
    <row r="20" s="103" customFormat="1" ht="17.9" customHeight="1" spans="1:9">
      <c r="A20" s="41" t="s">
        <v>97</v>
      </c>
      <c r="B20" s="49">
        <v>1167.064114</v>
      </c>
      <c r="C20" s="109">
        <v>309.421114</v>
      </c>
      <c r="D20" s="48">
        <v>419.3212</v>
      </c>
      <c r="E20" s="42">
        <f t="shared" si="0"/>
        <v>728.742314</v>
      </c>
      <c r="F20" s="13" t="s">
        <v>29</v>
      </c>
      <c r="G20" s="13" t="s">
        <v>16</v>
      </c>
      <c r="H20" s="101">
        <v>226.1294</v>
      </c>
      <c r="I20" s="93">
        <f t="shared" si="1"/>
        <v>664.4512</v>
      </c>
    </row>
    <row r="21" s="103" customFormat="1" ht="17.9" customHeight="1" spans="1:9">
      <c r="A21" s="41" t="s">
        <v>30</v>
      </c>
      <c r="B21" s="49">
        <v>0</v>
      </c>
      <c r="C21" s="48">
        <v>0</v>
      </c>
      <c r="D21" s="48">
        <v>0</v>
      </c>
      <c r="E21" s="42">
        <f t="shared" si="0"/>
        <v>0</v>
      </c>
      <c r="F21" s="13" t="s">
        <v>11</v>
      </c>
      <c r="G21" s="13" t="s">
        <v>11</v>
      </c>
      <c r="H21" s="101">
        <v>0</v>
      </c>
      <c r="I21" s="93">
        <f t="shared" si="1"/>
        <v>0</v>
      </c>
    </row>
    <row r="22" s="103" customFormat="1" ht="17.9" customHeight="1" spans="1:9">
      <c r="A22" s="15" t="s">
        <v>31</v>
      </c>
      <c r="B22" s="53">
        <f>SUM(B5:B21)</f>
        <v>2496.104214</v>
      </c>
      <c r="C22" s="48">
        <f>SUM(C5:C21)</f>
        <v>973.735814</v>
      </c>
      <c r="D22" s="110">
        <f>SUM(D5:D21)</f>
        <v>1259.7373</v>
      </c>
      <c r="E22" s="42">
        <f t="shared" si="0"/>
        <v>2233.473114</v>
      </c>
      <c r="F22" s="13" t="s">
        <v>11</v>
      </c>
      <c r="G22" s="13" t="s">
        <v>11</v>
      </c>
      <c r="H22" s="101">
        <v>1055.6029</v>
      </c>
      <c r="I22" s="93">
        <f t="shared" si="1"/>
        <v>1318.234</v>
      </c>
    </row>
    <row r="23" s="103" customFormat="1" ht="17.9" customHeight="1" spans="1:9">
      <c r="A23" s="18" t="s">
        <v>32</v>
      </c>
      <c r="B23" s="55"/>
      <c r="C23" s="111"/>
      <c r="D23" s="55"/>
      <c r="E23" s="55"/>
      <c r="F23" s="18"/>
      <c r="G23" s="19"/>
      <c r="H23" s="98"/>
      <c r="I23" s="99"/>
    </row>
    <row r="24" s="103" customFormat="1" ht="22.5" customHeight="1" spans="1:9">
      <c r="A24" s="56" t="s">
        <v>98</v>
      </c>
      <c r="B24" s="57"/>
      <c r="C24" s="112"/>
      <c r="D24" s="57" t="s">
        <v>99</v>
      </c>
      <c r="E24" s="57"/>
      <c r="F24" s="21"/>
      <c r="G24" s="21"/>
      <c r="H24" s="100"/>
      <c r="I24" s="99"/>
    </row>
    <row r="25" s="103" customFormat="1" spans="1:9">
      <c r="A25" s="105"/>
      <c r="B25" s="106"/>
      <c r="C25" s="107"/>
      <c r="D25" s="106"/>
      <c r="E25" s="106"/>
      <c r="H25" s="99"/>
      <c r="I25" s="99"/>
    </row>
    <row r="26" s="103" customFormat="1" spans="1:9">
      <c r="A26" s="105"/>
      <c r="B26" s="106"/>
      <c r="C26" s="107"/>
      <c r="D26" s="106"/>
      <c r="E26" s="106"/>
      <c r="H26" s="99"/>
      <c r="I26" s="99"/>
    </row>
    <row r="27" s="103" customFormat="1" spans="1:9">
      <c r="A27" s="105"/>
      <c r="B27" s="106"/>
      <c r="C27" s="107"/>
      <c r="D27" s="106"/>
      <c r="E27" s="106"/>
      <c r="H27" s="99"/>
      <c r="I27" s="99"/>
    </row>
    <row r="28" s="103" customFormat="1" spans="1:9">
      <c r="A28" s="105"/>
      <c r="B28" s="106"/>
      <c r="C28" s="107"/>
      <c r="D28" s="106"/>
      <c r="E28" s="106"/>
      <c r="H28" s="99"/>
      <c r="I28" s="99"/>
    </row>
    <row r="29" s="103" customFormat="1" spans="1:9">
      <c r="A29" s="105"/>
      <c r="B29" s="106"/>
      <c r="C29" s="107"/>
      <c r="D29" s="106"/>
      <c r="E29" s="106"/>
      <c r="H29" s="99"/>
      <c r="I29" s="99"/>
    </row>
    <row r="30" s="103" customFormat="1" spans="1:9">
      <c r="A30" s="105"/>
      <c r="B30" s="106"/>
      <c r="C30" s="107"/>
      <c r="D30" s="106"/>
      <c r="E30" s="106"/>
      <c r="H30" s="99"/>
      <c r="I30" s="99"/>
    </row>
    <row r="31" s="103" customFormat="1" spans="1:17">
      <c r="A31" s="105"/>
      <c r="B31" s="106"/>
      <c r="C31" s="107"/>
      <c r="D31" s="106"/>
      <c r="E31" s="106"/>
      <c r="H31" s="99"/>
      <c r="I31" s="99"/>
      <c r="Q31" s="113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I16" sqref="I16"/>
    </sheetView>
  </sheetViews>
  <sheetFormatPr defaultColWidth="9" defaultRowHeight="13.5" outlineLevelCol="6"/>
  <cols>
    <col min="1" max="1" width="16.625" customWidth="1"/>
    <col min="2" max="2" width="19.875" customWidth="1"/>
    <col min="3" max="3" width="18.75" customWidth="1"/>
    <col min="4" max="4" width="12.125" customWidth="1"/>
    <col min="5" max="5" width="12.375" customWidth="1"/>
    <col min="6" max="6" width="19.125" customWidth="1"/>
    <col min="7" max="7" width="22.125" customWidth="1"/>
  </cols>
  <sheetData>
    <row r="1" ht="22.5" spans="1:7">
      <c r="A1" s="31" t="s">
        <v>127</v>
      </c>
      <c r="B1" s="4"/>
      <c r="C1" s="4"/>
      <c r="D1" s="4"/>
      <c r="E1" s="4"/>
      <c r="F1" s="33"/>
      <c r="G1" s="33"/>
    </row>
    <row r="2" ht="17.9" customHeight="1" spans="1:7">
      <c r="A2" s="5" t="s">
        <v>1</v>
      </c>
      <c r="B2" s="6"/>
      <c r="C2" s="6"/>
      <c r="D2" s="6"/>
      <c r="E2" s="6"/>
      <c r="F2" s="35"/>
      <c r="G2" s="35"/>
    </row>
    <row r="3" ht="12" customHeight="1" spans="1:7">
      <c r="A3" s="8" t="s">
        <v>2</v>
      </c>
      <c r="B3" s="90" t="s">
        <v>3</v>
      </c>
      <c r="C3" s="91" t="s">
        <v>4</v>
      </c>
      <c r="D3" s="8" t="s">
        <v>5</v>
      </c>
      <c r="E3" s="8" t="s">
        <v>6</v>
      </c>
      <c r="F3" s="39" t="s">
        <v>7</v>
      </c>
      <c r="G3" s="39" t="s">
        <v>8</v>
      </c>
    </row>
    <row r="4" ht="12" customHeight="1" spans="1:7">
      <c r="A4" s="8"/>
      <c r="B4" s="90"/>
      <c r="C4" s="91" t="s">
        <v>9</v>
      </c>
      <c r="D4" s="8"/>
      <c r="E4" s="8"/>
      <c r="F4" s="39"/>
      <c r="G4" s="39"/>
    </row>
    <row r="5" ht="17.9" customHeight="1" spans="1:7">
      <c r="A5" s="41" t="s">
        <v>92</v>
      </c>
      <c r="B5" s="92">
        <v>31.172</v>
      </c>
      <c r="C5" s="42">
        <v>40.3693</v>
      </c>
      <c r="D5" s="13" t="s">
        <v>11</v>
      </c>
      <c r="E5" s="13" t="s">
        <v>11</v>
      </c>
      <c r="F5" s="101">
        <v>9.1973</v>
      </c>
      <c r="G5" s="93">
        <v>0</v>
      </c>
    </row>
    <row r="6" ht="17.9" customHeight="1" spans="1:7">
      <c r="A6" s="41" t="s">
        <v>93</v>
      </c>
      <c r="B6" s="92">
        <v>0</v>
      </c>
      <c r="C6" s="42">
        <v>2.138</v>
      </c>
      <c r="D6" s="13" t="s">
        <v>11</v>
      </c>
      <c r="E6" s="13" t="s">
        <v>11</v>
      </c>
      <c r="F6" s="101">
        <v>2.138</v>
      </c>
      <c r="G6" s="93">
        <v>0</v>
      </c>
    </row>
    <row r="7" ht="17.9" customHeight="1" spans="1:7">
      <c r="A7" s="41" t="s">
        <v>94</v>
      </c>
      <c r="B7" s="95">
        <v>0</v>
      </c>
      <c r="C7" s="42">
        <v>0</v>
      </c>
      <c r="D7" s="13" t="s">
        <v>11</v>
      </c>
      <c r="E7" s="13" t="s">
        <v>11</v>
      </c>
      <c r="F7" s="101">
        <v>0</v>
      </c>
      <c r="G7" s="93">
        <v>0</v>
      </c>
    </row>
    <row r="8" ht="17.9" customHeight="1" spans="1:7">
      <c r="A8" s="41" t="s">
        <v>14</v>
      </c>
      <c r="B8" s="96">
        <v>261.1462</v>
      </c>
      <c r="C8" s="42">
        <v>208.9858</v>
      </c>
      <c r="D8" s="13" t="s">
        <v>15</v>
      </c>
      <c r="E8" s="13" t="s">
        <v>16</v>
      </c>
      <c r="F8" s="101">
        <v>116.0262</v>
      </c>
      <c r="G8" s="93">
        <v>168.1866</v>
      </c>
    </row>
    <row r="9" ht="17.9" customHeight="1" spans="1:7">
      <c r="A9" s="41" t="s">
        <v>95</v>
      </c>
      <c r="B9" s="92">
        <v>279.7885</v>
      </c>
      <c r="C9" s="42">
        <v>193.1178</v>
      </c>
      <c r="D9" s="13" t="s">
        <v>11</v>
      </c>
      <c r="E9" s="13" t="s">
        <v>11</v>
      </c>
      <c r="F9" s="101">
        <v>37.8547</v>
      </c>
      <c r="G9" s="93">
        <v>124.5254</v>
      </c>
    </row>
    <row r="10" ht="17.9" customHeight="1" spans="1:7">
      <c r="A10" s="41" t="s">
        <v>18</v>
      </c>
      <c r="B10" s="92">
        <v>20.2251</v>
      </c>
      <c r="C10" s="42">
        <v>22.8912</v>
      </c>
      <c r="D10" s="47" t="s">
        <v>11</v>
      </c>
      <c r="E10" s="47" t="s">
        <v>11</v>
      </c>
      <c r="F10" s="102">
        <v>13.37</v>
      </c>
      <c r="G10" s="93">
        <v>10.6709</v>
      </c>
    </row>
    <row r="11" ht="17.9" customHeight="1" spans="1:7">
      <c r="A11" s="41" t="s">
        <v>96</v>
      </c>
      <c r="B11" s="92">
        <v>160.044</v>
      </c>
      <c r="C11" s="42">
        <v>84.77</v>
      </c>
      <c r="D11" s="13" t="s">
        <v>20</v>
      </c>
      <c r="E11" s="13" t="s">
        <v>21</v>
      </c>
      <c r="F11" s="101">
        <v>130.492</v>
      </c>
      <c r="G11" s="97">
        <v>205.766</v>
      </c>
    </row>
    <row r="12" ht="17.9" customHeight="1" spans="1:7">
      <c r="A12" s="41" t="s">
        <v>22</v>
      </c>
      <c r="B12" s="92">
        <v>714.06565</v>
      </c>
      <c r="C12" s="42">
        <v>395.53855</v>
      </c>
      <c r="D12" s="13" t="s">
        <v>15</v>
      </c>
      <c r="E12" s="13" t="s">
        <v>16</v>
      </c>
      <c r="F12" s="101">
        <v>123.3024</v>
      </c>
      <c r="G12" s="93">
        <v>441.8295</v>
      </c>
    </row>
    <row r="13" ht="17.9" customHeight="1" spans="1:7">
      <c r="A13" s="41" t="s">
        <v>23</v>
      </c>
      <c r="B13" s="92">
        <v>198.4905</v>
      </c>
      <c r="C13" s="42">
        <v>219.8343</v>
      </c>
      <c r="D13" s="13" t="s">
        <v>11</v>
      </c>
      <c r="E13" s="13" t="s">
        <v>11</v>
      </c>
      <c r="F13" s="101">
        <v>83.0288</v>
      </c>
      <c r="G13" s="93">
        <v>61.685</v>
      </c>
    </row>
    <row r="14" ht="17.9" customHeight="1" spans="1:7">
      <c r="A14" s="41" t="s">
        <v>68</v>
      </c>
      <c r="B14" s="92">
        <v>1.0323</v>
      </c>
      <c r="C14" s="42">
        <v>0.8741</v>
      </c>
      <c r="D14" s="13" t="s">
        <v>11</v>
      </c>
      <c r="E14" s="13" t="s">
        <v>11</v>
      </c>
      <c r="F14" s="101">
        <v>0.32</v>
      </c>
      <c r="G14" s="93">
        <v>0.4782</v>
      </c>
    </row>
    <row r="15" ht="17.9" customHeight="1" spans="1:7">
      <c r="A15" s="41" t="s">
        <v>70</v>
      </c>
      <c r="B15" s="92">
        <v>93.6344</v>
      </c>
      <c r="C15" s="42">
        <v>36.3984</v>
      </c>
      <c r="D15" s="13" t="s">
        <v>11</v>
      </c>
      <c r="E15" s="13" t="s">
        <v>11</v>
      </c>
      <c r="F15" s="101">
        <v>19.0924</v>
      </c>
      <c r="G15" s="93">
        <v>76.3284</v>
      </c>
    </row>
    <row r="16" ht="17.9" customHeight="1" spans="1:7">
      <c r="A16" s="41" t="s">
        <v>24</v>
      </c>
      <c r="B16" s="92">
        <v>0</v>
      </c>
      <c r="C16" s="42">
        <v>0</v>
      </c>
      <c r="D16" s="13" t="s">
        <v>11</v>
      </c>
      <c r="E16" s="13" t="s">
        <v>11</v>
      </c>
      <c r="F16" s="101">
        <v>0</v>
      </c>
      <c r="G16" s="93">
        <v>0</v>
      </c>
    </row>
    <row r="17" ht="17.9" customHeight="1" spans="1:7">
      <c r="A17" s="41" t="s">
        <v>25</v>
      </c>
      <c r="B17" s="92">
        <v>0</v>
      </c>
      <c r="C17" s="42">
        <v>0</v>
      </c>
      <c r="D17" s="13" t="s">
        <v>11</v>
      </c>
      <c r="E17" s="13" t="s">
        <v>11</v>
      </c>
      <c r="F17" s="101">
        <v>0</v>
      </c>
      <c r="G17" s="93">
        <v>0</v>
      </c>
    </row>
    <row r="18" ht="17.9" customHeight="1" spans="1:7">
      <c r="A18" s="41" t="s">
        <v>26</v>
      </c>
      <c r="B18" s="92">
        <v>0</v>
      </c>
      <c r="C18" s="42">
        <v>0</v>
      </c>
      <c r="D18" s="13" t="s">
        <v>11</v>
      </c>
      <c r="E18" s="13" t="s">
        <v>11</v>
      </c>
      <c r="F18" s="101">
        <v>0</v>
      </c>
      <c r="G18" s="93">
        <v>0</v>
      </c>
    </row>
    <row r="19" ht="17.9" customHeight="1" spans="1:7">
      <c r="A19" s="41" t="s">
        <v>27</v>
      </c>
      <c r="B19" s="92">
        <v>31.124</v>
      </c>
      <c r="C19" s="42">
        <v>31.04</v>
      </c>
      <c r="D19" s="13" t="s">
        <v>11</v>
      </c>
      <c r="E19" s="13" t="s">
        <v>11</v>
      </c>
      <c r="F19" s="101">
        <v>119.854</v>
      </c>
      <c r="G19" s="93">
        <v>119.938</v>
      </c>
    </row>
    <row r="20" ht="17.9" customHeight="1" spans="1:7">
      <c r="A20" s="41" t="s">
        <v>97</v>
      </c>
      <c r="B20" s="49">
        <v>445.0792</v>
      </c>
      <c r="C20" s="42">
        <v>766.2054</v>
      </c>
      <c r="D20" s="13" t="s">
        <v>29</v>
      </c>
      <c r="E20" s="13" t="s">
        <v>16</v>
      </c>
      <c r="F20" s="101">
        <v>678.2922</v>
      </c>
      <c r="G20" s="93">
        <v>340.392</v>
      </c>
    </row>
    <row r="21" ht="17.9" customHeight="1" spans="1:7">
      <c r="A21" s="41" t="s">
        <v>128</v>
      </c>
      <c r="B21" s="41" t="s">
        <v>129</v>
      </c>
      <c r="C21" s="41" t="s">
        <v>130</v>
      </c>
      <c r="D21" s="41"/>
      <c r="E21" s="41"/>
      <c r="F21" s="41" t="s">
        <v>131</v>
      </c>
      <c r="G21" s="41" t="s">
        <v>132</v>
      </c>
    </row>
    <row r="22" ht="17.9" customHeight="1" spans="1:7">
      <c r="A22" s="41" t="s">
        <v>30</v>
      </c>
      <c r="B22" s="49">
        <v>0</v>
      </c>
      <c r="C22" s="42">
        <v>0</v>
      </c>
      <c r="D22" s="13" t="s">
        <v>11</v>
      </c>
      <c r="E22" s="13" t="s">
        <v>11</v>
      </c>
      <c r="F22" s="101">
        <v>0</v>
      </c>
      <c r="G22" s="93">
        <v>0</v>
      </c>
    </row>
    <row r="23" ht="17.9" customHeight="1" spans="1:7">
      <c r="A23" s="15" t="s">
        <v>31</v>
      </c>
      <c r="B23" s="53">
        <f>SUM(B5:B22)</f>
        <v>2235.80185</v>
      </c>
      <c r="C23" s="53">
        <f>SUM(C5:C22)</f>
        <v>2002.16285</v>
      </c>
      <c r="D23" s="13" t="s">
        <v>11</v>
      </c>
      <c r="E23" s="13" t="s">
        <v>11</v>
      </c>
      <c r="F23" s="93">
        <f>SUM(F5:F22)</f>
        <v>1332.968</v>
      </c>
      <c r="G23" s="93">
        <f>SUM(G5:G22)</f>
        <v>1549.8</v>
      </c>
    </row>
    <row r="24" ht="17.9" customHeight="1" spans="1:7">
      <c r="A24" s="18" t="s">
        <v>32</v>
      </c>
      <c r="B24" s="55"/>
      <c r="C24" s="55"/>
      <c r="D24" s="18"/>
      <c r="E24" s="19"/>
      <c r="F24" s="98"/>
      <c r="G24" s="99"/>
    </row>
    <row r="25" ht="17.9" customHeight="1" spans="1:7">
      <c r="A25" s="56" t="s">
        <v>98</v>
      </c>
      <c r="B25" s="57"/>
      <c r="C25" s="57" t="s">
        <v>99</v>
      </c>
      <c r="D25" s="21"/>
      <c r="E25" s="21"/>
      <c r="F25" s="100"/>
      <c r="G25" s="99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G12" sqref="G12"/>
    </sheetView>
  </sheetViews>
  <sheetFormatPr defaultColWidth="9" defaultRowHeight="13.5" outlineLevelCol="6"/>
  <cols>
    <col min="1" max="1" width="16" customWidth="1"/>
    <col min="2" max="2" width="21.875" customWidth="1"/>
    <col min="3" max="3" width="15.875" customWidth="1"/>
    <col min="4" max="4" width="12.375" customWidth="1"/>
    <col min="5" max="5" width="10.75" customWidth="1"/>
    <col min="6" max="6" width="17.125" customWidth="1"/>
    <col min="7" max="7" width="18.75" customWidth="1"/>
  </cols>
  <sheetData>
    <row r="1" ht="22.5" spans="1:7">
      <c r="A1" s="31" t="s">
        <v>133</v>
      </c>
      <c r="B1" s="4"/>
      <c r="C1" s="4"/>
      <c r="D1" s="4"/>
      <c r="E1" s="4"/>
      <c r="F1" s="33"/>
      <c r="G1" s="33"/>
    </row>
    <row r="2" ht="24" customHeight="1" spans="1:7">
      <c r="A2" s="5" t="s">
        <v>1</v>
      </c>
      <c r="B2" s="6"/>
      <c r="C2" s="6"/>
      <c r="D2" s="6"/>
      <c r="E2" s="6"/>
      <c r="F2" s="35"/>
      <c r="G2" s="35"/>
    </row>
    <row r="3" spans="1:7">
      <c r="A3" s="8" t="s">
        <v>2</v>
      </c>
      <c r="B3" s="90" t="s">
        <v>3</v>
      </c>
      <c r="C3" s="91" t="s">
        <v>4</v>
      </c>
      <c r="D3" s="8" t="s">
        <v>5</v>
      </c>
      <c r="E3" s="8" t="s">
        <v>6</v>
      </c>
      <c r="F3" s="39" t="s">
        <v>7</v>
      </c>
      <c r="G3" s="39" t="s">
        <v>8</v>
      </c>
    </row>
    <row r="4" spans="1:7">
      <c r="A4" s="8"/>
      <c r="B4" s="90"/>
      <c r="C4" s="91" t="s">
        <v>9</v>
      </c>
      <c r="D4" s="8"/>
      <c r="E4" s="8"/>
      <c r="F4" s="39"/>
      <c r="G4" s="39"/>
    </row>
    <row r="5" ht="17.9" customHeight="1" spans="1:7">
      <c r="A5" s="41" t="s">
        <v>92</v>
      </c>
      <c r="B5" s="92">
        <v>21.8184</v>
      </c>
      <c r="C5" s="42">
        <v>15.1744</v>
      </c>
      <c r="D5" s="13" t="s">
        <v>11</v>
      </c>
      <c r="E5" s="13" t="s">
        <v>11</v>
      </c>
      <c r="F5" s="93">
        <v>0</v>
      </c>
      <c r="G5" s="94">
        <f>F5+B5-C5</f>
        <v>6.644</v>
      </c>
    </row>
    <row r="6" ht="17.9" customHeight="1" spans="1:7">
      <c r="A6" s="41" t="s">
        <v>93</v>
      </c>
      <c r="B6" s="92">
        <v>0.7745</v>
      </c>
      <c r="C6" s="42">
        <v>0.7745</v>
      </c>
      <c r="D6" s="13" t="s">
        <v>11</v>
      </c>
      <c r="E6" s="13" t="s">
        <v>11</v>
      </c>
      <c r="F6" s="93">
        <v>0</v>
      </c>
      <c r="G6" s="94">
        <f t="shared" ref="G6:G20" si="0">F6+B6-C6</f>
        <v>0</v>
      </c>
    </row>
    <row r="7" ht="17.9" customHeight="1" spans="1:7">
      <c r="A7" s="41" t="s">
        <v>94</v>
      </c>
      <c r="B7" s="95">
        <v>22.702</v>
      </c>
      <c r="C7" s="42">
        <v>0</v>
      </c>
      <c r="D7" s="13" t="s">
        <v>11</v>
      </c>
      <c r="E7" s="13" t="s">
        <v>11</v>
      </c>
      <c r="F7" s="93">
        <v>0</v>
      </c>
      <c r="G7" s="94">
        <f t="shared" si="0"/>
        <v>22.702</v>
      </c>
    </row>
    <row r="8" ht="17.9" customHeight="1" spans="1:7">
      <c r="A8" s="41" t="s">
        <v>14</v>
      </c>
      <c r="B8" s="96">
        <v>223.2644</v>
      </c>
      <c r="C8" s="42">
        <v>264.6005</v>
      </c>
      <c r="D8" s="13" t="s">
        <v>15</v>
      </c>
      <c r="E8" s="13" t="s">
        <v>16</v>
      </c>
      <c r="F8" s="93">
        <v>168.1866</v>
      </c>
      <c r="G8" s="94">
        <f t="shared" si="0"/>
        <v>126.8505</v>
      </c>
    </row>
    <row r="9" ht="17.9" customHeight="1" spans="1:7">
      <c r="A9" s="41" t="s">
        <v>95</v>
      </c>
      <c r="B9" s="92">
        <v>274.1615</v>
      </c>
      <c r="C9" s="42">
        <v>356.7124</v>
      </c>
      <c r="D9" s="13" t="s">
        <v>11</v>
      </c>
      <c r="E9" s="13" t="s">
        <v>11</v>
      </c>
      <c r="F9" s="93">
        <v>124.5254</v>
      </c>
      <c r="G9" s="94">
        <f t="shared" si="0"/>
        <v>41.9745</v>
      </c>
    </row>
    <row r="10" ht="17.9" customHeight="1" spans="1:7">
      <c r="A10" s="41" t="s">
        <v>18</v>
      </c>
      <c r="B10" s="92">
        <v>51.027</v>
      </c>
      <c r="C10" s="42">
        <v>31.4449</v>
      </c>
      <c r="D10" s="47" t="s">
        <v>11</v>
      </c>
      <c r="E10" s="47" t="s">
        <v>11</v>
      </c>
      <c r="F10" s="93">
        <v>10.6709</v>
      </c>
      <c r="G10" s="94">
        <f t="shared" si="0"/>
        <v>30.253</v>
      </c>
    </row>
    <row r="11" ht="17.9" customHeight="1" spans="1:7">
      <c r="A11" s="41" t="s">
        <v>96</v>
      </c>
      <c r="B11" s="92">
        <v>127.557</v>
      </c>
      <c r="C11" s="42">
        <v>247.359</v>
      </c>
      <c r="D11" s="13" t="s">
        <v>20</v>
      </c>
      <c r="E11" s="13" t="s">
        <v>21</v>
      </c>
      <c r="F11" s="97">
        <v>205.766</v>
      </c>
      <c r="G11" s="94">
        <f t="shared" si="0"/>
        <v>85.964</v>
      </c>
    </row>
    <row r="12" ht="17.9" customHeight="1" spans="1:7">
      <c r="A12" s="41" t="s">
        <v>22</v>
      </c>
      <c r="B12" s="92">
        <v>1208.19</v>
      </c>
      <c r="C12" s="42">
        <v>779.8637</v>
      </c>
      <c r="D12" s="13" t="s">
        <v>15</v>
      </c>
      <c r="E12" s="13" t="s">
        <v>16</v>
      </c>
      <c r="F12" s="93">
        <v>441.8295</v>
      </c>
      <c r="G12" s="94">
        <f t="shared" si="0"/>
        <v>870.1558</v>
      </c>
    </row>
    <row r="13" ht="17.9" customHeight="1" spans="1:7">
      <c r="A13" s="41" t="s">
        <v>23</v>
      </c>
      <c r="B13" s="92">
        <v>99.5072</v>
      </c>
      <c r="C13" s="42">
        <v>125.4636</v>
      </c>
      <c r="D13" s="13" t="s">
        <v>11</v>
      </c>
      <c r="E13" s="13" t="s">
        <v>11</v>
      </c>
      <c r="F13" s="93">
        <v>61.685</v>
      </c>
      <c r="G13" s="94">
        <f t="shared" si="0"/>
        <v>35.7286</v>
      </c>
    </row>
    <row r="14" ht="17.9" customHeight="1" spans="1:7">
      <c r="A14" s="41" t="s">
        <v>68</v>
      </c>
      <c r="B14" s="92">
        <v>3.4613</v>
      </c>
      <c r="C14" s="42">
        <v>1.5415</v>
      </c>
      <c r="D14" s="13" t="s">
        <v>11</v>
      </c>
      <c r="E14" s="13" t="s">
        <v>11</v>
      </c>
      <c r="F14" s="93">
        <v>0.4782</v>
      </c>
      <c r="G14" s="94">
        <f t="shared" si="0"/>
        <v>2.398</v>
      </c>
    </row>
    <row r="15" ht="17.9" customHeight="1" spans="1:7">
      <c r="A15" s="41" t="s">
        <v>70</v>
      </c>
      <c r="B15" s="92">
        <v>149.3114</v>
      </c>
      <c r="C15" s="42">
        <v>168.0128</v>
      </c>
      <c r="D15" s="13" t="s">
        <v>11</v>
      </c>
      <c r="E15" s="13" t="s">
        <v>11</v>
      </c>
      <c r="F15" s="93">
        <v>76.3284</v>
      </c>
      <c r="G15" s="94">
        <f t="shared" si="0"/>
        <v>57.627</v>
      </c>
    </row>
    <row r="16" ht="17.9" customHeight="1" spans="1:7">
      <c r="A16" s="41" t="s">
        <v>24</v>
      </c>
      <c r="B16" s="92">
        <v>0</v>
      </c>
      <c r="C16" s="42">
        <v>0</v>
      </c>
      <c r="D16" s="13" t="s">
        <v>11</v>
      </c>
      <c r="E16" s="13" t="s">
        <v>11</v>
      </c>
      <c r="F16" s="93">
        <v>0</v>
      </c>
      <c r="G16" s="94">
        <f t="shared" si="0"/>
        <v>0</v>
      </c>
    </row>
    <row r="17" ht="17.9" customHeight="1" spans="1:7">
      <c r="A17" s="41" t="s">
        <v>25</v>
      </c>
      <c r="B17" s="92">
        <v>0</v>
      </c>
      <c r="C17" s="42">
        <v>0</v>
      </c>
      <c r="D17" s="13" t="s">
        <v>11</v>
      </c>
      <c r="E17" s="13" t="s">
        <v>11</v>
      </c>
      <c r="F17" s="93">
        <v>0</v>
      </c>
      <c r="G17" s="94">
        <f t="shared" si="0"/>
        <v>0</v>
      </c>
    </row>
    <row r="18" ht="17.9" customHeight="1" spans="1:7">
      <c r="A18" s="41" t="s">
        <v>26</v>
      </c>
      <c r="B18" s="92">
        <v>0</v>
      </c>
      <c r="C18" s="42">
        <v>0</v>
      </c>
      <c r="D18" s="13" t="s">
        <v>11</v>
      </c>
      <c r="E18" s="13" t="s">
        <v>11</v>
      </c>
      <c r="F18" s="93">
        <v>0</v>
      </c>
      <c r="G18" s="94">
        <f t="shared" si="0"/>
        <v>0</v>
      </c>
    </row>
    <row r="19" ht="17.9" customHeight="1" spans="1:7">
      <c r="A19" s="41" t="s">
        <v>27</v>
      </c>
      <c r="B19" s="92">
        <v>123.285</v>
      </c>
      <c r="C19" s="42">
        <v>91.635</v>
      </c>
      <c r="D19" s="13" t="s">
        <v>11</v>
      </c>
      <c r="E19" s="13" t="s">
        <v>11</v>
      </c>
      <c r="F19" s="93">
        <v>119.938</v>
      </c>
      <c r="G19" s="94">
        <f t="shared" si="0"/>
        <v>151.588</v>
      </c>
    </row>
    <row r="20" ht="17.9" customHeight="1" spans="1:7">
      <c r="A20" s="41" t="s">
        <v>97</v>
      </c>
      <c r="B20" s="49">
        <v>487.62332</v>
      </c>
      <c r="C20" s="42">
        <f>599.24722-1.22</f>
        <v>598.02722</v>
      </c>
      <c r="D20" s="13" t="s">
        <v>29</v>
      </c>
      <c r="E20" s="13" t="s">
        <v>16</v>
      </c>
      <c r="F20" s="93">
        <v>340.392</v>
      </c>
      <c r="G20" s="94">
        <f t="shared" si="0"/>
        <v>229.9881</v>
      </c>
    </row>
    <row r="21" ht="17.9" customHeight="1" spans="1:7">
      <c r="A21" s="41" t="s">
        <v>128</v>
      </c>
      <c r="B21" s="41" t="s">
        <v>134</v>
      </c>
      <c r="C21" s="41" t="s">
        <v>135</v>
      </c>
      <c r="D21" s="41"/>
      <c r="E21" s="41"/>
      <c r="F21" s="41" t="s">
        <v>132</v>
      </c>
      <c r="G21" s="41" t="s">
        <v>136</v>
      </c>
    </row>
    <row r="22" ht="17.9" customHeight="1" spans="1:7">
      <c r="A22" s="41" t="s">
        <v>30</v>
      </c>
      <c r="B22" s="49">
        <v>0</v>
      </c>
      <c r="C22" s="42">
        <v>0</v>
      </c>
      <c r="D22" s="13" t="s">
        <v>11</v>
      </c>
      <c r="E22" s="13" t="s">
        <v>11</v>
      </c>
      <c r="F22" s="93">
        <v>0</v>
      </c>
      <c r="G22" s="94">
        <v>0</v>
      </c>
    </row>
    <row r="23" ht="17.9" customHeight="1" spans="1:7">
      <c r="A23" s="15" t="s">
        <v>31</v>
      </c>
      <c r="B23" s="53">
        <f>SUM(B5:B22)</f>
        <v>2792.68302</v>
      </c>
      <c r="C23" s="53">
        <f>SUM(C5:C22)</f>
        <v>2680.60952</v>
      </c>
      <c r="D23" s="13" t="s">
        <v>11</v>
      </c>
      <c r="E23" s="13" t="s">
        <v>11</v>
      </c>
      <c r="F23" s="93">
        <f>SUM(F5:F22)</f>
        <v>1549.8</v>
      </c>
      <c r="G23" s="94">
        <f>SUM(G5:G22)</f>
        <v>1661.8735</v>
      </c>
    </row>
    <row r="24" ht="17.9" customHeight="1" spans="1:7">
      <c r="A24" s="18" t="s">
        <v>32</v>
      </c>
      <c r="B24" s="55"/>
      <c r="C24" s="55"/>
      <c r="D24" s="18"/>
      <c r="E24" s="19"/>
      <c r="F24" s="98"/>
      <c r="G24" s="99"/>
    </row>
    <row r="25" ht="17.9" customHeight="1" spans="1:7">
      <c r="A25" s="56" t="s">
        <v>98</v>
      </c>
      <c r="B25" s="57"/>
      <c r="C25" s="57"/>
      <c r="D25" s="21" t="s">
        <v>99</v>
      </c>
      <c r="E25" s="21"/>
      <c r="F25" s="100"/>
      <c r="G25" s="99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5" sqref="G5:G20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137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61">
        <v>3.6595</v>
      </c>
      <c r="C5" s="62">
        <v>9.1565</v>
      </c>
      <c r="D5" s="13" t="s">
        <v>11</v>
      </c>
      <c r="E5" s="13" t="s">
        <v>11</v>
      </c>
      <c r="F5" s="44">
        <v>6.644</v>
      </c>
      <c r="G5" s="45">
        <f>F5+B5-C5</f>
        <v>1.147</v>
      </c>
    </row>
    <row r="6" s="26" customFormat="1" ht="17.9" customHeight="1" spans="1:7">
      <c r="A6" s="41" t="s">
        <v>93</v>
      </c>
      <c r="B6" s="61">
        <v>0.005</v>
      </c>
      <c r="C6" s="63">
        <v>0</v>
      </c>
      <c r="D6" s="13" t="s">
        <v>11</v>
      </c>
      <c r="E6" s="13" t="s">
        <v>11</v>
      </c>
      <c r="F6" s="44">
        <v>0</v>
      </c>
      <c r="G6" s="45">
        <f t="shared" ref="G6:G20" si="0">F6+B6-C6</f>
        <v>0.005</v>
      </c>
    </row>
    <row r="7" s="26" customFormat="1" ht="17.9" customHeight="1" spans="1:7">
      <c r="A7" s="41" t="s">
        <v>94</v>
      </c>
      <c r="B7" s="62">
        <v>30.4103</v>
      </c>
      <c r="C7" s="64">
        <v>41.76</v>
      </c>
      <c r="D7" s="13" t="s">
        <v>11</v>
      </c>
      <c r="E7" s="13" t="s">
        <v>11</v>
      </c>
      <c r="F7" s="44">
        <v>22.702</v>
      </c>
      <c r="G7" s="45">
        <f t="shared" si="0"/>
        <v>11.3523</v>
      </c>
    </row>
    <row r="8" s="26" customFormat="1" ht="17.9" customHeight="1" spans="1:7">
      <c r="A8" s="41" t="s">
        <v>14</v>
      </c>
      <c r="B8" s="62">
        <v>121.2644</v>
      </c>
      <c r="C8" s="64">
        <v>194.286</v>
      </c>
      <c r="D8" s="13" t="s">
        <v>15</v>
      </c>
      <c r="E8" s="13" t="s">
        <v>16</v>
      </c>
      <c r="F8" s="44">
        <v>126.8505</v>
      </c>
      <c r="G8" s="45">
        <f t="shared" si="0"/>
        <v>53.8289</v>
      </c>
    </row>
    <row r="9" s="26" customFormat="1" ht="17.9" customHeight="1" spans="1:7">
      <c r="A9" s="41" t="s">
        <v>95</v>
      </c>
      <c r="B9" s="61">
        <v>92.8534</v>
      </c>
      <c r="C9" s="64">
        <v>94.085</v>
      </c>
      <c r="D9" s="13" t="s">
        <v>11</v>
      </c>
      <c r="E9" s="13" t="s">
        <v>11</v>
      </c>
      <c r="F9" s="44">
        <v>41.9745</v>
      </c>
      <c r="G9" s="45">
        <f t="shared" si="0"/>
        <v>40.7429</v>
      </c>
    </row>
    <row r="10" s="27" customFormat="1" ht="17.9" customHeight="1" spans="1:7">
      <c r="A10" s="41" t="s">
        <v>18</v>
      </c>
      <c r="B10" s="61">
        <v>75.7548</v>
      </c>
      <c r="C10" s="64">
        <v>81.7832</v>
      </c>
      <c r="D10" s="47" t="s">
        <v>11</v>
      </c>
      <c r="E10" s="47" t="s">
        <v>11</v>
      </c>
      <c r="F10" s="48">
        <v>30.253</v>
      </c>
      <c r="G10" s="45">
        <f t="shared" si="0"/>
        <v>24.2246</v>
      </c>
    </row>
    <row r="11" s="26" customFormat="1" ht="17.9" customHeight="1" spans="1:7">
      <c r="A11" s="41" t="s">
        <v>96</v>
      </c>
      <c r="B11" s="61">
        <v>204.6418</v>
      </c>
      <c r="C11" s="64">
        <v>86.4718</v>
      </c>
      <c r="D11" s="13" t="s">
        <v>20</v>
      </c>
      <c r="E11" s="13" t="s">
        <v>21</v>
      </c>
      <c r="F11" s="44">
        <v>85.964</v>
      </c>
      <c r="G11" s="45">
        <f t="shared" si="0"/>
        <v>204.134</v>
      </c>
    </row>
    <row r="12" s="26" customFormat="1" ht="17.9" customHeight="1" spans="1:7">
      <c r="A12" s="41" t="s">
        <v>22</v>
      </c>
      <c r="B12" s="59">
        <v>395.58945</v>
      </c>
      <c r="C12" s="65">
        <v>932.3044</v>
      </c>
      <c r="D12" s="13" t="s">
        <v>15</v>
      </c>
      <c r="E12" s="13" t="s">
        <v>16</v>
      </c>
      <c r="F12" s="44">
        <v>870.1558</v>
      </c>
      <c r="G12" s="45">
        <f t="shared" si="0"/>
        <v>333.44085</v>
      </c>
    </row>
    <row r="13" s="26" customFormat="1" ht="17.9" customHeight="1" spans="1:7">
      <c r="A13" s="41" t="s">
        <v>23</v>
      </c>
      <c r="B13" s="66">
        <v>140.8322</v>
      </c>
      <c r="C13" s="64">
        <v>103.1268</v>
      </c>
      <c r="D13" s="13" t="s">
        <v>11</v>
      </c>
      <c r="E13" s="13" t="s">
        <v>11</v>
      </c>
      <c r="F13" s="44">
        <v>35.7286</v>
      </c>
      <c r="G13" s="45">
        <f t="shared" si="0"/>
        <v>73.434</v>
      </c>
    </row>
    <row r="14" s="26" customFormat="1" ht="17.9" customHeight="1" spans="1:7">
      <c r="A14" s="41" t="s">
        <v>68</v>
      </c>
      <c r="B14" s="66">
        <v>5.5691</v>
      </c>
      <c r="C14" s="62">
        <v>3.909</v>
      </c>
      <c r="D14" s="13" t="s">
        <v>11</v>
      </c>
      <c r="E14" s="13" t="s">
        <v>11</v>
      </c>
      <c r="F14" s="44">
        <v>2.398</v>
      </c>
      <c r="G14" s="45">
        <f t="shared" si="0"/>
        <v>4.0581</v>
      </c>
    </row>
    <row r="15" s="26" customFormat="1" ht="17.9" customHeight="1" spans="1:7">
      <c r="A15" s="41" t="s">
        <v>70</v>
      </c>
      <c r="B15" s="66">
        <v>120.2478</v>
      </c>
      <c r="C15" s="62">
        <v>150.7203</v>
      </c>
      <c r="D15" s="13" t="s">
        <v>11</v>
      </c>
      <c r="E15" s="13" t="s">
        <v>11</v>
      </c>
      <c r="F15" s="44">
        <v>57.627</v>
      </c>
      <c r="G15" s="45">
        <f t="shared" si="0"/>
        <v>27.1545</v>
      </c>
    </row>
    <row r="16" s="26" customFormat="1" ht="17.9" customHeight="1" spans="1:7">
      <c r="A16" s="41" t="s">
        <v>24</v>
      </c>
      <c r="B16" s="60">
        <v>0</v>
      </c>
      <c r="C16" s="6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60">
        <v>0</v>
      </c>
      <c r="C17" s="63">
        <v>0</v>
      </c>
      <c r="D17" s="13" t="s">
        <v>11</v>
      </c>
      <c r="E17" s="13" t="s">
        <v>11</v>
      </c>
      <c r="F17" s="44">
        <v>0</v>
      </c>
      <c r="G17" s="45">
        <f t="shared" si="0"/>
        <v>0</v>
      </c>
    </row>
    <row r="18" s="26" customFormat="1" ht="17.9" customHeight="1" spans="1:7">
      <c r="A18" s="41" t="s">
        <v>26</v>
      </c>
      <c r="B18" s="66">
        <v>0.437</v>
      </c>
      <c r="C18" s="63">
        <v>0</v>
      </c>
      <c r="D18" s="13" t="s">
        <v>11</v>
      </c>
      <c r="E18" s="13" t="s">
        <v>11</v>
      </c>
      <c r="F18" s="44">
        <v>0</v>
      </c>
      <c r="G18" s="45">
        <f t="shared" si="0"/>
        <v>0.437</v>
      </c>
    </row>
    <row r="19" s="26" customFormat="1" ht="17.9" customHeight="1" spans="1:7">
      <c r="A19" s="41" t="s">
        <v>27</v>
      </c>
      <c r="B19" s="59">
        <v>93.227</v>
      </c>
      <c r="C19" s="65">
        <v>97.562</v>
      </c>
      <c r="D19" s="13" t="s">
        <v>11</v>
      </c>
      <c r="E19" s="13" t="s">
        <v>11</v>
      </c>
      <c r="F19" s="44">
        <v>151.588</v>
      </c>
      <c r="G19" s="45">
        <f t="shared" si="0"/>
        <v>147.253</v>
      </c>
    </row>
    <row r="20" s="26" customFormat="1" ht="17.9" customHeight="1" spans="1:7">
      <c r="A20" s="41" t="s">
        <v>97</v>
      </c>
      <c r="B20" s="59">
        <v>886.14864</v>
      </c>
      <c r="C20" s="65">
        <v>714.26329</v>
      </c>
      <c r="D20" s="13" t="s">
        <v>29</v>
      </c>
      <c r="E20" s="13" t="s">
        <v>16</v>
      </c>
      <c r="F20" s="44">
        <v>229.9881</v>
      </c>
      <c r="G20" s="45">
        <f t="shared" si="0"/>
        <v>401.87345</v>
      </c>
    </row>
    <row r="21" s="26" customFormat="1" ht="17.9" customHeight="1" spans="1:7">
      <c r="A21" s="41" t="s">
        <v>128</v>
      </c>
      <c r="B21" s="59" t="s">
        <v>138</v>
      </c>
      <c r="C21" s="65" t="s">
        <v>139</v>
      </c>
      <c r="D21" s="13"/>
      <c r="E21" s="13"/>
      <c r="F21" s="44" t="s">
        <v>136</v>
      </c>
      <c r="G21" s="50" t="s">
        <v>140</v>
      </c>
    </row>
    <row r="22" s="26" customFormat="1" ht="17.9" customHeight="1" spans="1:7">
      <c r="A22" s="41" t="s">
        <v>30</v>
      </c>
      <c r="B22" s="60">
        <v>0</v>
      </c>
      <c r="C22" s="67">
        <v>0</v>
      </c>
      <c r="D22" s="13" t="s">
        <v>11</v>
      </c>
      <c r="E22" s="13" t="s">
        <v>11</v>
      </c>
      <c r="F22" s="44">
        <v>0</v>
      </c>
      <c r="G22" s="52">
        <v>0</v>
      </c>
    </row>
    <row r="23" s="26" customFormat="1" ht="17.9" customHeight="1" spans="1:7">
      <c r="A23" s="15" t="s">
        <v>31</v>
      </c>
      <c r="B23" s="68">
        <f>SUM(B5:B22)</f>
        <v>2170.64039</v>
      </c>
      <c r="C23" s="69">
        <f>SUM(C5:C22)</f>
        <v>2509.42829</v>
      </c>
      <c r="D23" s="13" t="s">
        <v>11</v>
      </c>
      <c r="E23" s="13" t="s">
        <v>11</v>
      </c>
      <c r="F23" s="54">
        <f>SUM(F5:F22)</f>
        <v>1661.8735</v>
      </c>
      <c r="G23" s="50">
        <f>SUM(G5:G22)</f>
        <v>1323.0856</v>
      </c>
    </row>
    <row r="24" s="26" customFormat="1" spans="1:7">
      <c r="A24" s="18" t="s">
        <v>32</v>
      </c>
      <c r="B24" s="55"/>
      <c r="C24" s="55"/>
      <c r="D24" s="18"/>
      <c r="F24" s="30"/>
      <c r="G24" s="28"/>
    </row>
    <row r="25" s="26" customFormat="1" spans="1:7">
      <c r="A25" s="56" t="s">
        <v>98</v>
      </c>
      <c r="B25" s="57"/>
      <c r="C25" s="57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58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opLeftCell="A7" workbookViewId="0">
      <selection activeCell="A21" sqref="A21:G21"/>
    </sheetView>
  </sheetViews>
  <sheetFormatPr defaultColWidth="9" defaultRowHeight="13.5"/>
  <cols>
    <col min="1" max="1" width="15.0083333333333" style="26" customWidth="1"/>
    <col min="2" max="2" width="13.8416666666667" style="28" customWidth="1"/>
    <col min="3" max="3" width="13.8416666666667" style="29" customWidth="1"/>
    <col min="4" max="4" width="11.675" style="26" customWidth="1"/>
    <col min="5" max="5" width="7.50833333333333" style="26" customWidth="1"/>
    <col min="6" max="6" width="11.8416666666667" style="30" customWidth="1"/>
    <col min="7" max="7" width="14.8416666666667" style="28" customWidth="1"/>
    <col min="8" max="8" width="10.375" style="26"/>
    <col min="9" max="9" width="9.375" style="26"/>
    <col min="10" max="10" width="9" style="26"/>
    <col min="11" max="11" width="10.375" style="26"/>
    <col min="12" max="16384" width="9" style="26"/>
  </cols>
  <sheetData>
    <row r="1" s="26" customFormat="1" ht="28.5" customHeight="1" spans="1:7">
      <c r="A1" s="70" t="s">
        <v>141</v>
      </c>
      <c r="B1" s="70"/>
      <c r="C1" s="70"/>
      <c r="D1" s="70"/>
      <c r="E1" s="70"/>
      <c r="F1" s="70"/>
      <c r="G1" s="70"/>
    </row>
    <row r="2" s="26" customFormat="1" ht="22.5" customHeight="1" spans="1:7">
      <c r="A2" s="71" t="s">
        <v>1</v>
      </c>
      <c r="B2" s="72"/>
      <c r="C2" s="72"/>
      <c r="D2" s="72"/>
      <c r="E2" s="72"/>
      <c r="F2" s="72"/>
      <c r="G2" s="72"/>
    </row>
    <row r="3" s="26" customFormat="1" ht="22.5" customHeight="1" spans="1:7">
      <c r="A3" s="73" t="s">
        <v>2</v>
      </c>
      <c r="B3" s="74" t="s">
        <v>3</v>
      </c>
      <c r="C3" s="75" t="s">
        <v>4</v>
      </c>
      <c r="D3" s="73" t="s">
        <v>5</v>
      </c>
      <c r="E3" s="73" t="s">
        <v>6</v>
      </c>
      <c r="F3" s="76" t="s">
        <v>63</v>
      </c>
      <c r="G3" s="74" t="s">
        <v>64</v>
      </c>
    </row>
    <row r="4" s="26" customFormat="1" ht="22.5" customHeight="1" spans="1:7">
      <c r="A4" s="73"/>
      <c r="B4" s="74"/>
      <c r="C4" s="75" t="s">
        <v>9</v>
      </c>
      <c r="D4" s="73"/>
      <c r="E4" s="73"/>
      <c r="F4" s="76"/>
      <c r="G4" s="74"/>
    </row>
    <row r="5" s="26" customFormat="1" ht="22.5" customHeight="1" spans="1:7">
      <c r="A5" s="77" t="s">
        <v>92</v>
      </c>
      <c r="B5" s="78">
        <v>236.9927</v>
      </c>
      <c r="C5" s="79">
        <v>243.0237</v>
      </c>
      <c r="D5" s="80" t="s">
        <v>11</v>
      </c>
      <c r="E5" s="80" t="s">
        <v>11</v>
      </c>
      <c r="F5" s="81">
        <v>7.178</v>
      </c>
      <c r="G5" s="44">
        <f>F5+B5-C5</f>
        <v>1.14700000000002</v>
      </c>
    </row>
    <row r="6" s="26" customFormat="1" ht="22.5" customHeight="1" spans="1:7">
      <c r="A6" s="77" t="s">
        <v>93</v>
      </c>
      <c r="B6" s="78">
        <v>52.9874</v>
      </c>
      <c r="C6" s="79">
        <v>52.9824</v>
      </c>
      <c r="D6" s="80" t="s">
        <v>11</v>
      </c>
      <c r="E6" s="80" t="s">
        <v>11</v>
      </c>
      <c r="F6" s="81">
        <v>0</v>
      </c>
      <c r="G6" s="44">
        <f t="shared" ref="G6:G20" si="0">F6+B6-C6</f>
        <v>0.00500000000000256</v>
      </c>
    </row>
    <row r="7" s="26" customFormat="1" ht="22.5" customHeight="1" spans="1:7">
      <c r="A7" s="77" t="s">
        <v>94</v>
      </c>
      <c r="B7" s="79">
        <v>264.9276</v>
      </c>
      <c r="C7" s="82">
        <v>253.5753</v>
      </c>
      <c r="D7" s="80" t="s">
        <v>11</v>
      </c>
      <c r="E7" s="80" t="s">
        <v>11</v>
      </c>
      <c r="F7" s="81">
        <v>0</v>
      </c>
      <c r="G7" s="44">
        <f t="shared" si="0"/>
        <v>11.3523</v>
      </c>
    </row>
    <row r="8" s="26" customFormat="1" ht="22.5" customHeight="1" spans="1:7">
      <c r="A8" s="77" t="s">
        <v>14</v>
      </c>
      <c r="B8" s="79">
        <v>1567.849</v>
      </c>
      <c r="C8" s="82">
        <v>1632.964</v>
      </c>
      <c r="D8" s="80" t="s">
        <v>15</v>
      </c>
      <c r="E8" s="80" t="s">
        <v>16</v>
      </c>
      <c r="F8" s="81">
        <v>118.9439</v>
      </c>
      <c r="G8" s="44">
        <f t="shared" si="0"/>
        <v>53.8289</v>
      </c>
    </row>
    <row r="9" s="26" customFormat="1" ht="22.5" customHeight="1" spans="1:7">
      <c r="A9" s="77" t="s">
        <v>95</v>
      </c>
      <c r="B9" s="78">
        <v>1450.49568</v>
      </c>
      <c r="C9" s="82">
        <v>1496.51568</v>
      </c>
      <c r="D9" s="80" t="s">
        <v>11</v>
      </c>
      <c r="E9" s="80" t="s">
        <v>11</v>
      </c>
      <c r="F9" s="81">
        <v>86.7629</v>
      </c>
      <c r="G9" s="44">
        <f t="shared" si="0"/>
        <v>40.7429</v>
      </c>
    </row>
    <row r="10" s="27" customFormat="1" ht="22.5" customHeight="1" spans="1:7">
      <c r="A10" s="77" t="s">
        <v>18</v>
      </c>
      <c r="B10" s="78">
        <v>311.4989</v>
      </c>
      <c r="C10" s="82">
        <v>304.9089</v>
      </c>
      <c r="D10" s="83" t="s">
        <v>11</v>
      </c>
      <c r="E10" s="83" t="s">
        <v>11</v>
      </c>
      <c r="F10" s="77">
        <v>17.6346</v>
      </c>
      <c r="G10" s="44">
        <f t="shared" si="0"/>
        <v>24.2246</v>
      </c>
    </row>
    <row r="11" s="26" customFormat="1" ht="22.5" customHeight="1" spans="1:7">
      <c r="A11" s="77" t="s">
        <v>96</v>
      </c>
      <c r="B11" s="78">
        <v>1814.6058</v>
      </c>
      <c r="C11" s="82">
        <v>1879.9928</v>
      </c>
      <c r="D11" s="80" t="s">
        <v>20</v>
      </c>
      <c r="E11" s="80" t="s">
        <v>21</v>
      </c>
      <c r="F11" s="81">
        <v>269.521</v>
      </c>
      <c r="G11" s="44">
        <f t="shared" si="0"/>
        <v>204.134</v>
      </c>
    </row>
    <row r="12" s="26" customFormat="1" ht="22.5" customHeight="1" spans="1:7">
      <c r="A12" s="77" t="s">
        <v>22</v>
      </c>
      <c r="B12" s="84">
        <v>5280.185</v>
      </c>
      <c r="C12" s="82">
        <v>5076.45495</v>
      </c>
      <c r="D12" s="80" t="s">
        <v>15</v>
      </c>
      <c r="E12" s="80" t="s">
        <v>16</v>
      </c>
      <c r="F12" s="81">
        <v>129.7108</v>
      </c>
      <c r="G12" s="44">
        <f t="shared" si="0"/>
        <v>333.44085</v>
      </c>
    </row>
    <row r="13" s="26" customFormat="1" ht="22.5" customHeight="1" spans="1:7">
      <c r="A13" s="77" t="s">
        <v>23</v>
      </c>
      <c r="B13" s="84">
        <v>1616.47812</v>
      </c>
      <c r="C13" s="82">
        <v>1628.30772</v>
      </c>
      <c r="D13" s="80" t="s">
        <v>11</v>
      </c>
      <c r="E13" s="80" t="s">
        <v>11</v>
      </c>
      <c r="F13" s="81">
        <v>84.4036</v>
      </c>
      <c r="G13" s="44">
        <f>F13+B13-C13+0.86</f>
        <v>73.4340000000001</v>
      </c>
    </row>
    <row r="14" s="26" customFormat="1" ht="22.5" customHeight="1" spans="1:7">
      <c r="A14" s="77" t="s">
        <v>68</v>
      </c>
      <c r="B14" s="84">
        <v>54.8053</v>
      </c>
      <c r="C14" s="79">
        <v>52.3812</v>
      </c>
      <c r="D14" s="80" t="s">
        <v>11</v>
      </c>
      <c r="E14" s="80" t="s">
        <v>11</v>
      </c>
      <c r="F14" s="81">
        <v>1.634</v>
      </c>
      <c r="G14" s="44">
        <f t="shared" si="0"/>
        <v>4.0581</v>
      </c>
    </row>
    <row r="15" s="26" customFormat="1" ht="22.5" customHeight="1" spans="1:7">
      <c r="A15" s="77" t="s">
        <v>70</v>
      </c>
      <c r="B15" s="78">
        <v>786.8559</v>
      </c>
      <c r="C15" s="79">
        <v>833.7454</v>
      </c>
      <c r="D15" s="80" t="s">
        <v>11</v>
      </c>
      <c r="E15" s="80" t="s">
        <v>11</v>
      </c>
      <c r="F15" s="81">
        <v>74.044</v>
      </c>
      <c r="G15" s="44">
        <f t="shared" si="0"/>
        <v>27.1545</v>
      </c>
    </row>
    <row r="16" s="26" customFormat="1" ht="22.5" customHeight="1" spans="1:7">
      <c r="A16" s="77" t="s">
        <v>24</v>
      </c>
      <c r="B16" s="44">
        <v>0</v>
      </c>
      <c r="C16" s="44">
        <v>0</v>
      </c>
      <c r="D16" s="80" t="s">
        <v>11</v>
      </c>
      <c r="E16" s="80" t="s">
        <v>11</v>
      </c>
      <c r="F16" s="81">
        <v>0</v>
      </c>
      <c r="G16" s="44">
        <f t="shared" si="0"/>
        <v>0</v>
      </c>
    </row>
    <row r="17" s="26" customFormat="1" ht="22.5" customHeight="1" spans="1:7">
      <c r="A17" s="77" t="s">
        <v>25</v>
      </c>
      <c r="B17" s="78">
        <v>37.27</v>
      </c>
      <c r="C17" s="79">
        <v>37.27</v>
      </c>
      <c r="D17" s="80" t="s">
        <v>11</v>
      </c>
      <c r="E17" s="80" t="s">
        <v>11</v>
      </c>
      <c r="F17" s="81">
        <v>0</v>
      </c>
      <c r="G17" s="44">
        <f t="shared" si="0"/>
        <v>0</v>
      </c>
    </row>
    <row r="18" s="26" customFormat="1" ht="22.5" customHeight="1" spans="1:7">
      <c r="A18" s="77" t="s">
        <v>26</v>
      </c>
      <c r="B18" s="78">
        <v>0.437</v>
      </c>
      <c r="C18" s="44">
        <v>0</v>
      </c>
      <c r="D18" s="80" t="s">
        <v>11</v>
      </c>
      <c r="E18" s="80" t="s">
        <v>11</v>
      </c>
      <c r="F18" s="81">
        <v>0</v>
      </c>
      <c r="G18" s="44">
        <f t="shared" si="0"/>
        <v>0.437</v>
      </c>
    </row>
    <row r="19" s="26" customFormat="1" ht="22.5" customHeight="1" spans="1:7">
      <c r="A19" s="77" t="s">
        <v>27</v>
      </c>
      <c r="B19" s="78">
        <v>958.057</v>
      </c>
      <c r="C19" s="82">
        <v>950.267</v>
      </c>
      <c r="D19" s="80" t="s">
        <v>11</v>
      </c>
      <c r="E19" s="80" t="s">
        <v>11</v>
      </c>
      <c r="F19" s="81">
        <v>139.463</v>
      </c>
      <c r="G19" s="44">
        <f t="shared" si="0"/>
        <v>147.253</v>
      </c>
    </row>
    <row r="20" s="26" customFormat="1" ht="22.5" customHeight="1" spans="1:7">
      <c r="A20" s="77" t="s">
        <v>97</v>
      </c>
      <c r="B20" s="78">
        <f>1.661+7513.185702</f>
        <v>7514.846702</v>
      </c>
      <c r="C20" s="82">
        <v>7456.167822</v>
      </c>
      <c r="D20" s="80" t="s">
        <v>29</v>
      </c>
      <c r="E20" s="80" t="s">
        <v>16</v>
      </c>
      <c r="F20" s="81">
        <v>308.17457</v>
      </c>
      <c r="G20" s="44">
        <f>F20+B20-C20+35.02</f>
        <v>401.87345</v>
      </c>
    </row>
    <row r="21" s="26" customFormat="1" ht="22.5" customHeight="1" spans="1:7">
      <c r="A21" s="77" t="s">
        <v>128</v>
      </c>
      <c r="B21" s="78" t="s">
        <v>142</v>
      </c>
      <c r="C21" s="82" t="s">
        <v>143</v>
      </c>
      <c r="D21" s="80"/>
      <c r="E21" s="80"/>
      <c r="F21" s="81" t="s">
        <v>144</v>
      </c>
      <c r="G21" s="85" t="s">
        <v>140</v>
      </c>
    </row>
    <row r="22" s="26" customFormat="1" ht="22.5" customHeight="1" spans="1:7">
      <c r="A22" s="77" t="s">
        <v>30</v>
      </c>
      <c r="B22" s="44">
        <v>0</v>
      </c>
      <c r="C22" s="44">
        <v>0</v>
      </c>
      <c r="D22" s="80" t="s">
        <v>11</v>
      </c>
      <c r="E22" s="80" t="s">
        <v>11</v>
      </c>
      <c r="F22" s="44">
        <v>0</v>
      </c>
      <c r="G22" s="86">
        <v>0</v>
      </c>
    </row>
    <row r="23" s="26" customFormat="1" ht="22.5" customHeight="1" spans="1:7">
      <c r="A23" s="87" t="s">
        <v>31</v>
      </c>
      <c r="B23" s="88">
        <f>SUM(B5:B22)</f>
        <v>21948.292102</v>
      </c>
      <c r="C23" s="89">
        <f>SUM(C5:C22)</f>
        <v>21898.556872</v>
      </c>
      <c r="D23" s="80" t="s">
        <v>11</v>
      </c>
      <c r="E23" s="80" t="s">
        <v>11</v>
      </c>
      <c r="F23" s="79">
        <f>SUM(F5:F22)</f>
        <v>1237.47037</v>
      </c>
      <c r="G23" s="85">
        <f>SUM(G5:G22)</f>
        <v>1323.0856</v>
      </c>
    </row>
    <row r="24" s="26" customFormat="1" spans="2:7">
      <c r="B24" s="28"/>
      <c r="C24" s="29"/>
      <c r="F24" s="30"/>
      <c r="G24" s="28"/>
    </row>
    <row r="25" s="26" customFormat="1" spans="2:7">
      <c r="B25" s="28"/>
      <c r="C25" s="29"/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5">
      <c r="B32" s="28"/>
      <c r="C32" s="29"/>
      <c r="F32" s="30"/>
      <c r="G32" s="28"/>
      <c r="O32" s="58"/>
    </row>
  </sheetData>
  <mergeCells count="8">
    <mergeCell ref="A1:G1"/>
    <mergeCell ref="A2:G2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portrait"/>
  <headerFooter/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11" sqref="G11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145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61">
        <v>0</v>
      </c>
      <c r="C5" s="62">
        <v>0</v>
      </c>
      <c r="D5" s="13" t="s">
        <v>11</v>
      </c>
      <c r="E5" s="13" t="s">
        <v>11</v>
      </c>
      <c r="F5" s="44">
        <v>1.147</v>
      </c>
      <c r="G5" s="45">
        <f t="shared" ref="G5:G20" si="0">F5+B5-C5</f>
        <v>1.147</v>
      </c>
    </row>
    <row r="6" s="26" customFormat="1" ht="17.9" customHeight="1" spans="1:7">
      <c r="A6" s="41" t="s">
        <v>93</v>
      </c>
      <c r="B6" s="61">
        <v>6.1428</v>
      </c>
      <c r="C6" s="63">
        <v>0</v>
      </c>
      <c r="D6" s="13" t="s">
        <v>11</v>
      </c>
      <c r="E6" s="13" t="s">
        <v>11</v>
      </c>
      <c r="F6" s="44">
        <v>0.005</v>
      </c>
      <c r="G6" s="45">
        <f t="shared" si="0"/>
        <v>6.1478</v>
      </c>
    </row>
    <row r="7" s="26" customFormat="1" ht="17.9" customHeight="1" spans="1:7">
      <c r="A7" s="41" t="s">
        <v>94</v>
      </c>
      <c r="B7" s="62">
        <v>0</v>
      </c>
      <c r="C7" s="64">
        <v>0</v>
      </c>
      <c r="D7" s="13" t="s">
        <v>11</v>
      </c>
      <c r="E7" s="13" t="s">
        <v>11</v>
      </c>
      <c r="F7" s="44">
        <v>11.3523</v>
      </c>
      <c r="G7" s="45">
        <f t="shared" si="0"/>
        <v>11.3523</v>
      </c>
    </row>
    <row r="8" s="26" customFormat="1" ht="17.9" customHeight="1" spans="1:7">
      <c r="A8" s="41" t="s">
        <v>14</v>
      </c>
      <c r="B8" s="62">
        <v>93.8752</v>
      </c>
      <c r="C8" s="64">
        <v>1.4905</v>
      </c>
      <c r="D8" s="13" t="s">
        <v>15</v>
      </c>
      <c r="E8" s="13" t="s">
        <v>16</v>
      </c>
      <c r="F8" s="44">
        <v>53.8289</v>
      </c>
      <c r="G8" s="45">
        <f t="shared" si="0"/>
        <v>146.2136</v>
      </c>
    </row>
    <row r="9" s="26" customFormat="1" ht="17.9" customHeight="1" spans="1:7">
      <c r="A9" s="41" t="s">
        <v>95</v>
      </c>
      <c r="B9" s="61">
        <v>65.2735</v>
      </c>
      <c r="C9" s="64">
        <v>1</v>
      </c>
      <c r="D9" s="13" t="s">
        <v>11</v>
      </c>
      <c r="E9" s="13" t="s">
        <v>11</v>
      </c>
      <c r="F9" s="44">
        <v>40.7429</v>
      </c>
      <c r="G9" s="45">
        <f t="shared" si="0"/>
        <v>105.0164</v>
      </c>
    </row>
    <row r="10" s="27" customFormat="1" ht="17.9" customHeight="1" spans="1:7">
      <c r="A10" s="41" t="s">
        <v>18</v>
      </c>
      <c r="B10" s="61">
        <v>30.288</v>
      </c>
      <c r="C10" s="64">
        <v>0</v>
      </c>
      <c r="D10" s="47" t="s">
        <v>11</v>
      </c>
      <c r="E10" s="47" t="s">
        <v>11</v>
      </c>
      <c r="F10" s="48">
        <v>24.2246</v>
      </c>
      <c r="G10" s="45">
        <f t="shared" si="0"/>
        <v>54.5126</v>
      </c>
    </row>
    <row r="11" s="26" customFormat="1" ht="17.9" customHeight="1" spans="1:7">
      <c r="A11" s="41" t="s">
        <v>96</v>
      </c>
      <c r="B11" s="61">
        <v>112.1562</v>
      </c>
      <c r="C11" s="64">
        <v>0</v>
      </c>
      <c r="D11" s="13" t="s">
        <v>20</v>
      </c>
      <c r="E11" s="13" t="s">
        <v>21</v>
      </c>
      <c r="F11" s="44">
        <v>204.134</v>
      </c>
      <c r="G11" s="45">
        <f t="shared" si="0"/>
        <v>316.2902</v>
      </c>
    </row>
    <row r="12" s="26" customFormat="1" ht="17.9" customHeight="1" spans="1:7">
      <c r="A12" s="41" t="s">
        <v>22</v>
      </c>
      <c r="B12" s="59">
        <v>168.963</v>
      </c>
      <c r="C12" s="65">
        <v>36.763</v>
      </c>
      <c r="D12" s="13" t="s">
        <v>15</v>
      </c>
      <c r="E12" s="13" t="s">
        <v>16</v>
      </c>
      <c r="F12" s="44">
        <v>333.44085</v>
      </c>
      <c r="G12" s="45">
        <f t="shared" si="0"/>
        <v>465.64085</v>
      </c>
    </row>
    <row r="13" s="26" customFormat="1" ht="17.9" customHeight="1" spans="1:7">
      <c r="A13" s="41" t="s">
        <v>23</v>
      </c>
      <c r="B13" s="66">
        <v>61.0985</v>
      </c>
      <c r="C13" s="64">
        <v>3.74</v>
      </c>
      <c r="D13" s="13" t="s">
        <v>11</v>
      </c>
      <c r="E13" s="13" t="s">
        <v>11</v>
      </c>
      <c r="F13" s="44">
        <v>73.434</v>
      </c>
      <c r="G13" s="45">
        <f t="shared" si="0"/>
        <v>130.7925</v>
      </c>
    </row>
    <row r="14" s="26" customFormat="1" ht="17.9" customHeight="1" spans="1:7">
      <c r="A14" s="41" t="s">
        <v>68</v>
      </c>
      <c r="B14" s="66">
        <v>3.8253</v>
      </c>
      <c r="C14" s="62">
        <v>1.3111</v>
      </c>
      <c r="D14" s="13" t="s">
        <v>11</v>
      </c>
      <c r="E14" s="13" t="s">
        <v>11</v>
      </c>
      <c r="F14" s="44">
        <v>4.0581</v>
      </c>
      <c r="G14" s="45">
        <f t="shared" si="0"/>
        <v>6.5723</v>
      </c>
    </row>
    <row r="15" s="26" customFormat="1" ht="17.9" customHeight="1" spans="1:7">
      <c r="A15" s="41" t="s">
        <v>70</v>
      </c>
      <c r="B15" s="66">
        <v>99.316</v>
      </c>
      <c r="C15" s="62">
        <v>0.118</v>
      </c>
      <c r="D15" s="13" t="s">
        <v>11</v>
      </c>
      <c r="E15" s="13" t="s">
        <v>11</v>
      </c>
      <c r="F15" s="44">
        <v>27.1545</v>
      </c>
      <c r="G15" s="45">
        <f t="shared" si="0"/>
        <v>126.3525</v>
      </c>
    </row>
    <row r="16" s="26" customFormat="1" ht="17.9" customHeight="1" spans="1:7">
      <c r="A16" s="41" t="s">
        <v>24</v>
      </c>
      <c r="B16" s="60">
        <v>0</v>
      </c>
      <c r="C16" s="6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60">
        <v>0</v>
      </c>
      <c r="C17" s="63">
        <v>0</v>
      </c>
      <c r="D17" s="13" t="s">
        <v>11</v>
      </c>
      <c r="E17" s="13" t="s">
        <v>11</v>
      </c>
      <c r="F17" s="44">
        <v>0</v>
      </c>
      <c r="G17" s="45">
        <f t="shared" si="0"/>
        <v>0</v>
      </c>
    </row>
    <row r="18" s="26" customFormat="1" ht="17.9" customHeight="1" spans="1:7">
      <c r="A18" s="41" t="s">
        <v>26</v>
      </c>
      <c r="B18" s="66">
        <v>0</v>
      </c>
      <c r="C18" s="63">
        <v>0</v>
      </c>
      <c r="D18" s="13" t="s">
        <v>11</v>
      </c>
      <c r="E18" s="13" t="s">
        <v>11</v>
      </c>
      <c r="F18" s="44">
        <v>0.437</v>
      </c>
      <c r="G18" s="45">
        <f t="shared" si="0"/>
        <v>0.437</v>
      </c>
    </row>
    <row r="19" s="26" customFormat="1" ht="17.9" customHeight="1" spans="1:7">
      <c r="A19" s="41" t="s">
        <v>27</v>
      </c>
      <c r="B19" s="59">
        <v>56.842</v>
      </c>
      <c r="C19" s="65"/>
      <c r="D19" s="13" t="s">
        <v>11</v>
      </c>
      <c r="E19" s="13" t="s">
        <v>11</v>
      </c>
      <c r="F19" s="44">
        <v>147.253</v>
      </c>
      <c r="G19" s="45">
        <f t="shared" si="0"/>
        <v>204.095</v>
      </c>
    </row>
    <row r="20" s="26" customFormat="1" ht="17.9" customHeight="1" spans="1:7">
      <c r="A20" s="41" t="s">
        <v>97</v>
      </c>
      <c r="B20" s="59">
        <v>358.7695</v>
      </c>
      <c r="C20" s="65">
        <v>6.7079</v>
      </c>
      <c r="D20" s="13" t="s">
        <v>29</v>
      </c>
      <c r="E20" s="13" t="s">
        <v>16</v>
      </c>
      <c r="F20" s="44">
        <v>401.87345</v>
      </c>
      <c r="G20" s="45">
        <f t="shared" si="0"/>
        <v>753.93505</v>
      </c>
    </row>
    <row r="21" s="26" customFormat="1" ht="17.9" customHeight="1" spans="1:7">
      <c r="A21" s="41" t="s">
        <v>128</v>
      </c>
      <c r="B21" s="59">
        <v>0</v>
      </c>
      <c r="C21" s="65">
        <v>0</v>
      </c>
      <c r="D21" s="13"/>
      <c r="E21" s="13"/>
      <c r="F21" s="44" t="s">
        <v>140</v>
      </c>
      <c r="G21" s="50" t="s">
        <v>140</v>
      </c>
    </row>
    <row r="22" s="26" customFormat="1" ht="17.9" customHeight="1" spans="1:7">
      <c r="A22" s="41" t="s">
        <v>30</v>
      </c>
      <c r="B22" s="60">
        <v>0</v>
      </c>
      <c r="C22" s="67">
        <v>0</v>
      </c>
      <c r="D22" s="13" t="s">
        <v>11</v>
      </c>
      <c r="E22" s="13" t="s">
        <v>11</v>
      </c>
      <c r="F22" s="44">
        <v>0</v>
      </c>
      <c r="G22" s="52">
        <v>0</v>
      </c>
    </row>
    <row r="23" s="26" customFormat="1" ht="17.9" customHeight="1" spans="1:7">
      <c r="A23" s="15" t="s">
        <v>31</v>
      </c>
      <c r="B23" s="68">
        <f t="shared" ref="B23:G23" si="1">SUM(B5:B22)</f>
        <v>1056.55</v>
      </c>
      <c r="C23" s="69">
        <f t="shared" si="1"/>
        <v>51.1305</v>
      </c>
      <c r="D23" s="13" t="s">
        <v>11</v>
      </c>
      <c r="E23" s="13" t="s">
        <v>11</v>
      </c>
      <c r="F23" s="54">
        <v>1323.0856</v>
      </c>
      <c r="G23" s="50">
        <f t="shared" si="1"/>
        <v>2328.5051</v>
      </c>
    </row>
    <row r="24" s="26" customFormat="1" spans="1:7">
      <c r="A24" s="18" t="s">
        <v>32</v>
      </c>
      <c r="B24" s="55"/>
      <c r="C24" s="55"/>
      <c r="D24" s="18"/>
      <c r="F24" s="30"/>
      <c r="G24" s="28"/>
    </row>
    <row r="25" s="26" customFormat="1" spans="1:7">
      <c r="A25" s="56" t="s">
        <v>98</v>
      </c>
      <c r="B25" s="57"/>
      <c r="C25" s="57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58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12" sqref="G12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146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8.1176</v>
      </c>
      <c r="C5" s="43">
        <v>0</v>
      </c>
      <c r="D5" s="13" t="s">
        <v>11</v>
      </c>
      <c r="E5" s="13" t="s">
        <v>11</v>
      </c>
      <c r="F5" s="44">
        <v>1.147</v>
      </c>
      <c r="G5" s="45">
        <f t="shared" ref="G5:G20" si="0">F5+B5-C5</f>
        <v>9.2646</v>
      </c>
    </row>
    <row r="6" s="26" customFormat="1" ht="17.9" customHeight="1" spans="1:7">
      <c r="A6" s="41" t="s">
        <v>93</v>
      </c>
      <c r="B6" s="42">
        <v>4.2332</v>
      </c>
      <c r="C6" s="43">
        <v>0</v>
      </c>
      <c r="D6" s="13" t="s">
        <v>11</v>
      </c>
      <c r="E6" s="13" t="s">
        <v>11</v>
      </c>
      <c r="F6" s="44">
        <v>6.1478</v>
      </c>
      <c r="G6" s="45">
        <f t="shared" si="0"/>
        <v>10.381</v>
      </c>
    </row>
    <row r="7" s="26" customFormat="1" ht="17.9" customHeight="1" spans="1:7">
      <c r="A7" s="41" t="s">
        <v>94</v>
      </c>
      <c r="B7" s="43">
        <v>31.157</v>
      </c>
      <c r="C7" s="46">
        <v>0.0813</v>
      </c>
      <c r="D7" s="13" t="s">
        <v>11</v>
      </c>
      <c r="E7" s="13" t="s">
        <v>11</v>
      </c>
      <c r="F7" s="44">
        <v>11.3523</v>
      </c>
      <c r="G7" s="45">
        <f t="shared" si="0"/>
        <v>42.428</v>
      </c>
    </row>
    <row r="8" s="26" customFormat="1" ht="17.9" customHeight="1" spans="1:7">
      <c r="A8" s="41" t="s">
        <v>14</v>
      </c>
      <c r="B8" s="43">
        <v>137.6077</v>
      </c>
      <c r="C8" s="46">
        <v>8.9987</v>
      </c>
      <c r="D8" s="13" t="s">
        <v>15</v>
      </c>
      <c r="E8" s="13" t="s">
        <v>16</v>
      </c>
      <c r="F8" s="44">
        <v>146.2136</v>
      </c>
      <c r="G8" s="45">
        <f t="shared" si="0"/>
        <v>274.8226</v>
      </c>
    </row>
    <row r="9" s="26" customFormat="1" ht="17.9" customHeight="1" spans="1:7">
      <c r="A9" s="41" t="s">
        <v>95</v>
      </c>
      <c r="B9" s="42">
        <v>51.5485</v>
      </c>
      <c r="C9" s="46">
        <v>10.5965</v>
      </c>
      <c r="D9" s="13" t="s">
        <v>11</v>
      </c>
      <c r="E9" s="13" t="s">
        <v>11</v>
      </c>
      <c r="F9" s="44">
        <v>105.0164</v>
      </c>
      <c r="G9" s="45">
        <f t="shared" si="0"/>
        <v>145.9684</v>
      </c>
    </row>
    <row r="10" s="27" customFormat="1" ht="17.9" customHeight="1" spans="1:7">
      <c r="A10" s="41" t="s">
        <v>18</v>
      </c>
      <c r="B10" s="42">
        <v>19.2402</v>
      </c>
      <c r="C10" s="46">
        <v>11.7444</v>
      </c>
      <c r="D10" s="47" t="s">
        <v>11</v>
      </c>
      <c r="E10" s="47" t="s">
        <v>11</v>
      </c>
      <c r="F10" s="48">
        <v>54.5126</v>
      </c>
      <c r="G10" s="45">
        <f t="shared" si="0"/>
        <v>62.0084</v>
      </c>
    </row>
    <row r="11" s="26" customFormat="1" ht="17.9" customHeight="1" spans="1:7">
      <c r="A11" s="41" t="s">
        <v>96</v>
      </c>
      <c r="B11" s="42">
        <v>109.683</v>
      </c>
      <c r="C11" s="46">
        <v>54.574</v>
      </c>
      <c r="D11" s="13" t="s">
        <v>20</v>
      </c>
      <c r="E11" s="13" t="s">
        <v>21</v>
      </c>
      <c r="F11" s="44">
        <v>316.2902</v>
      </c>
      <c r="G11" s="45">
        <f t="shared" si="0"/>
        <v>371.3992</v>
      </c>
    </row>
    <row r="12" s="26" customFormat="1" ht="17.9" customHeight="1" spans="1:7">
      <c r="A12" s="41" t="s">
        <v>22</v>
      </c>
      <c r="B12" s="49">
        <v>240.2193</v>
      </c>
      <c r="C12" s="46">
        <v>164.8953</v>
      </c>
      <c r="D12" s="13" t="s">
        <v>15</v>
      </c>
      <c r="E12" s="13" t="s">
        <v>16</v>
      </c>
      <c r="F12" s="44">
        <v>465.64085</v>
      </c>
      <c r="G12" s="45">
        <f t="shared" si="0"/>
        <v>540.96485</v>
      </c>
    </row>
    <row r="13" s="26" customFormat="1" ht="17.9" customHeight="1" spans="1:7">
      <c r="A13" s="41" t="s">
        <v>23</v>
      </c>
      <c r="B13" s="49">
        <v>119.5708</v>
      </c>
      <c r="C13" s="46">
        <v>21.3845</v>
      </c>
      <c r="D13" s="13" t="s">
        <v>11</v>
      </c>
      <c r="E13" s="13" t="s">
        <v>11</v>
      </c>
      <c r="F13" s="44">
        <v>130.7925</v>
      </c>
      <c r="G13" s="45">
        <f t="shared" si="0"/>
        <v>228.9788</v>
      </c>
    </row>
    <row r="14" s="26" customFormat="1" ht="17.9" customHeight="1" spans="1:7">
      <c r="A14" s="41" t="s">
        <v>68</v>
      </c>
      <c r="B14" s="49">
        <v>1.7527</v>
      </c>
      <c r="C14" s="43">
        <v>1.3</v>
      </c>
      <c r="D14" s="13" t="s">
        <v>11</v>
      </c>
      <c r="E14" s="13" t="s">
        <v>11</v>
      </c>
      <c r="F14" s="44">
        <v>6.5723</v>
      </c>
      <c r="G14" s="45">
        <f t="shared" si="0"/>
        <v>7.025</v>
      </c>
    </row>
    <row r="15" s="26" customFormat="1" ht="17.9" customHeight="1" spans="1:7">
      <c r="A15" s="41" t="s">
        <v>70</v>
      </c>
      <c r="B15" s="49">
        <v>93.9976</v>
      </c>
      <c r="C15" s="43">
        <v>29.8816</v>
      </c>
      <c r="D15" s="13" t="s">
        <v>11</v>
      </c>
      <c r="E15" s="13" t="s">
        <v>11</v>
      </c>
      <c r="F15" s="44">
        <v>126.3525</v>
      </c>
      <c r="G15" s="45">
        <f t="shared" si="0"/>
        <v>190.4685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1.475</v>
      </c>
      <c r="C17" s="43">
        <v>0</v>
      </c>
      <c r="D17" s="13" t="s">
        <v>11</v>
      </c>
      <c r="E17" s="13" t="s">
        <v>11</v>
      </c>
      <c r="F17" s="44">
        <v>0</v>
      </c>
      <c r="G17" s="45">
        <f t="shared" si="0"/>
        <v>1.475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0.437</v>
      </c>
      <c r="G18" s="45">
        <f t="shared" si="0"/>
        <v>0.437</v>
      </c>
    </row>
    <row r="19" s="26" customFormat="1" ht="17.9" customHeight="1" spans="1:7">
      <c r="A19" s="41" t="s">
        <v>27</v>
      </c>
      <c r="B19" s="59">
        <v>30.724</v>
      </c>
      <c r="C19" s="46">
        <v>61.891</v>
      </c>
      <c r="D19" s="13" t="s">
        <v>11</v>
      </c>
      <c r="E19" s="13" t="s">
        <v>11</v>
      </c>
      <c r="F19" s="44">
        <v>204.095</v>
      </c>
      <c r="G19" s="45">
        <f t="shared" si="0"/>
        <v>172.928</v>
      </c>
    </row>
    <row r="20" s="26" customFormat="1" ht="17.9" customHeight="1" spans="1:7">
      <c r="A20" s="41" t="s">
        <v>97</v>
      </c>
      <c r="B20" s="59">
        <v>472.897537</v>
      </c>
      <c r="C20" s="46">
        <v>165.6884</v>
      </c>
      <c r="D20" s="13" t="s">
        <v>29</v>
      </c>
      <c r="E20" s="13" t="s">
        <v>16</v>
      </c>
      <c r="F20" s="44">
        <v>753.93505</v>
      </c>
      <c r="G20" s="45">
        <f t="shared" si="0"/>
        <v>1061.144187</v>
      </c>
    </row>
    <row r="21" s="26" customFormat="1" ht="17.9" customHeight="1" spans="1:7">
      <c r="A21" s="41" t="s">
        <v>128</v>
      </c>
      <c r="B21" s="59">
        <v>0</v>
      </c>
      <c r="C21" s="46">
        <v>1221</v>
      </c>
      <c r="D21" s="13"/>
      <c r="E21" s="13"/>
      <c r="F21" s="44" t="s">
        <v>140</v>
      </c>
      <c r="G21" s="50" t="s">
        <v>147</v>
      </c>
    </row>
    <row r="22" s="26" customFormat="1" ht="17.9" customHeight="1" spans="1:7">
      <c r="A22" s="41" t="s">
        <v>30</v>
      </c>
      <c r="B22" s="60">
        <v>0</v>
      </c>
      <c r="C22" s="51">
        <v>0</v>
      </c>
      <c r="D22" s="13" t="s">
        <v>11</v>
      </c>
      <c r="E22" s="13" t="s">
        <v>11</v>
      </c>
      <c r="F22" s="44">
        <v>0</v>
      </c>
      <c r="G22" s="52">
        <v>0</v>
      </c>
    </row>
    <row r="23" s="26" customFormat="1" ht="17.9" customHeight="1" spans="1:7">
      <c r="A23" s="15" t="s">
        <v>31</v>
      </c>
      <c r="B23" s="53">
        <f t="shared" ref="B23:G23" si="1">SUM(B5:B22)</f>
        <v>1322.224137</v>
      </c>
      <c r="C23" s="51">
        <f t="shared" si="1"/>
        <v>1752.0357</v>
      </c>
      <c r="D23" s="13" t="s">
        <v>11</v>
      </c>
      <c r="E23" s="13" t="s">
        <v>11</v>
      </c>
      <c r="F23" s="54">
        <v>2328.5051</v>
      </c>
      <c r="G23" s="50">
        <f t="shared" si="1"/>
        <v>3119.693537</v>
      </c>
    </row>
    <row r="24" s="26" customFormat="1" spans="1:7">
      <c r="A24" s="18" t="s">
        <v>32</v>
      </c>
      <c r="B24" s="55"/>
      <c r="C24" s="55"/>
      <c r="D24" s="18"/>
      <c r="F24" s="30"/>
      <c r="G24" s="28"/>
    </row>
    <row r="25" s="26" customFormat="1" spans="1:7">
      <c r="A25" s="56" t="s">
        <v>98</v>
      </c>
      <c r="B25" s="57"/>
      <c r="C25" s="57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58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11" sqref="G11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148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8.9531</v>
      </c>
      <c r="C5" s="43">
        <v>9.8483</v>
      </c>
      <c r="D5" s="13" t="s">
        <v>11</v>
      </c>
      <c r="E5" s="13" t="s">
        <v>11</v>
      </c>
      <c r="F5" s="44">
        <v>9.2646</v>
      </c>
      <c r="G5" s="45">
        <f t="shared" ref="G5:G20" si="0">F5+B5-C5</f>
        <v>8.3694</v>
      </c>
    </row>
    <row r="6" s="26" customFormat="1" ht="17.9" customHeight="1" spans="1:7">
      <c r="A6" s="41" t="s">
        <v>93</v>
      </c>
      <c r="B6" s="42">
        <v>3.516</v>
      </c>
      <c r="C6" s="43">
        <v>12.897</v>
      </c>
      <c r="D6" s="13" t="s">
        <v>11</v>
      </c>
      <c r="E6" s="13" t="s">
        <v>11</v>
      </c>
      <c r="F6" s="44">
        <v>10.381</v>
      </c>
      <c r="G6" s="45">
        <f t="shared" si="0"/>
        <v>1</v>
      </c>
    </row>
    <row r="7" s="26" customFormat="1" ht="17.9" customHeight="1" spans="1:7">
      <c r="A7" s="41" t="s">
        <v>94</v>
      </c>
      <c r="B7" s="43">
        <v>0.403</v>
      </c>
      <c r="C7" s="46">
        <v>0.403</v>
      </c>
      <c r="D7" s="13" t="s">
        <v>11</v>
      </c>
      <c r="E7" s="13" t="s">
        <v>11</v>
      </c>
      <c r="F7" s="44">
        <v>42.428</v>
      </c>
      <c r="G7" s="45">
        <f t="shared" si="0"/>
        <v>42.428</v>
      </c>
    </row>
    <row r="8" s="26" customFormat="1" ht="17.9" customHeight="1" spans="1:7">
      <c r="A8" s="41" t="s">
        <v>14</v>
      </c>
      <c r="B8" s="43">
        <v>132.4771</v>
      </c>
      <c r="C8" s="46">
        <v>268.3303</v>
      </c>
      <c r="D8" s="13" t="s">
        <v>15</v>
      </c>
      <c r="E8" s="13" t="s">
        <v>16</v>
      </c>
      <c r="F8" s="44">
        <v>274.8226</v>
      </c>
      <c r="G8" s="45">
        <f t="shared" si="0"/>
        <v>138.9694</v>
      </c>
    </row>
    <row r="9" s="26" customFormat="1" ht="17.9" customHeight="1" spans="1:7">
      <c r="A9" s="41" t="s">
        <v>95</v>
      </c>
      <c r="B9" s="42">
        <v>92.4019</v>
      </c>
      <c r="C9" s="46">
        <v>148.6054</v>
      </c>
      <c r="D9" s="13" t="s">
        <v>11</v>
      </c>
      <c r="E9" s="13" t="s">
        <v>11</v>
      </c>
      <c r="F9" s="44">
        <v>145.9684</v>
      </c>
      <c r="G9" s="45">
        <f t="shared" si="0"/>
        <v>89.7649</v>
      </c>
    </row>
    <row r="10" s="27" customFormat="1" ht="17.9" customHeight="1" spans="1:7">
      <c r="A10" s="41" t="s">
        <v>18</v>
      </c>
      <c r="B10" s="42">
        <v>52.164</v>
      </c>
      <c r="C10" s="46">
        <v>48.6619</v>
      </c>
      <c r="D10" s="47" t="s">
        <v>11</v>
      </c>
      <c r="E10" s="47" t="s">
        <v>11</v>
      </c>
      <c r="F10" s="48">
        <v>62.0084</v>
      </c>
      <c r="G10" s="45">
        <f t="shared" si="0"/>
        <v>65.5105</v>
      </c>
    </row>
    <row r="11" s="26" customFormat="1" ht="17.9" customHeight="1" spans="1:7">
      <c r="A11" s="41" t="s">
        <v>96</v>
      </c>
      <c r="B11" s="42">
        <v>131.783</v>
      </c>
      <c r="C11" s="46">
        <v>249.9402</v>
      </c>
      <c r="D11" s="13" t="s">
        <v>20</v>
      </c>
      <c r="E11" s="13" t="s">
        <v>21</v>
      </c>
      <c r="F11" s="44">
        <v>371.3992</v>
      </c>
      <c r="G11" s="45">
        <f t="shared" si="0"/>
        <v>253.242</v>
      </c>
    </row>
    <row r="12" s="26" customFormat="1" ht="17.9" customHeight="1" spans="1:7">
      <c r="A12" s="41" t="s">
        <v>22</v>
      </c>
      <c r="B12" s="49">
        <v>339.7094</v>
      </c>
      <c r="C12" s="46">
        <v>481.6515</v>
      </c>
      <c r="D12" s="13" t="s">
        <v>15</v>
      </c>
      <c r="E12" s="13" t="s">
        <v>16</v>
      </c>
      <c r="F12" s="44">
        <v>540.96485</v>
      </c>
      <c r="G12" s="45">
        <f t="shared" si="0"/>
        <v>399.02275</v>
      </c>
    </row>
    <row r="13" s="26" customFormat="1" ht="17.9" customHeight="1" spans="1:7">
      <c r="A13" s="41" t="s">
        <v>23</v>
      </c>
      <c r="B13" s="49">
        <v>185.2428</v>
      </c>
      <c r="C13" s="46">
        <v>261.2873</v>
      </c>
      <c r="D13" s="13" t="s">
        <v>11</v>
      </c>
      <c r="E13" s="13" t="s">
        <v>11</v>
      </c>
      <c r="F13" s="44">
        <v>228.9788</v>
      </c>
      <c r="G13" s="45">
        <f t="shared" si="0"/>
        <v>152.9343</v>
      </c>
    </row>
    <row r="14" s="26" customFormat="1" ht="17.9" customHeight="1" spans="1:7">
      <c r="A14" s="41" t="s">
        <v>68</v>
      </c>
      <c r="B14" s="49">
        <v>4.26</v>
      </c>
      <c r="C14" s="43">
        <v>6.2677</v>
      </c>
      <c r="D14" s="13" t="s">
        <v>11</v>
      </c>
      <c r="E14" s="13" t="s">
        <v>11</v>
      </c>
      <c r="F14" s="44">
        <v>7.025</v>
      </c>
      <c r="G14" s="45">
        <f t="shared" si="0"/>
        <v>5.0173</v>
      </c>
    </row>
    <row r="15" s="26" customFormat="1" ht="17.9" customHeight="1" spans="1:7">
      <c r="A15" s="41" t="s">
        <v>70</v>
      </c>
      <c r="B15" s="49">
        <v>85.9819</v>
      </c>
      <c r="C15" s="43">
        <v>181.8991</v>
      </c>
      <c r="D15" s="13" t="s">
        <v>11</v>
      </c>
      <c r="E15" s="13" t="s">
        <v>11</v>
      </c>
      <c r="F15" s="44">
        <v>190.4685</v>
      </c>
      <c r="G15" s="45">
        <f t="shared" si="0"/>
        <v>94.5513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0</v>
      </c>
      <c r="C17" s="43">
        <v>0</v>
      </c>
      <c r="D17" s="13" t="s">
        <v>11</v>
      </c>
      <c r="E17" s="13" t="s">
        <v>11</v>
      </c>
      <c r="F17" s="44">
        <v>1.475</v>
      </c>
      <c r="G17" s="45">
        <f t="shared" si="0"/>
        <v>1.475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0.437</v>
      </c>
      <c r="G18" s="45">
        <f t="shared" si="0"/>
        <v>0.437</v>
      </c>
    </row>
    <row r="19" s="26" customFormat="1" ht="17.9" customHeight="1" spans="1:7">
      <c r="A19" s="41" t="s">
        <v>27</v>
      </c>
      <c r="B19" s="59">
        <v>153.723</v>
      </c>
      <c r="C19" s="46">
        <v>178.391</v>
      </c>
      <c r="D19" s="13" t="s">
        <v>11</v>
      </c>
      <c r="E19" s="13" t="s">
        <v>11</v>
      </c>
      <c r="F19" s="44">
        <v>172.928</v>
      </c>
      <c r="G19" s="45">
        <f t="shared" si="0"/>
        <v>148.26</v>
      </c>
    </row>
    <row r="20" s="26" customFormat="1" ht="17.9" customHeight="1" spans="1:7">
      <c r="A20" s="41" t="s">
        <v>97</v>
      </c>
      <c r="B20" s="59">
        <f>739.862675+0.13</f>
        <v>739.992675</v>
      </c>
      <c r="C20" s="46">
        <v>1044.271412</v>
      </c>
      <c r="D20" s="13" t="s">
        <v>29</v>
      </c>
      <c r="E20" s="13" t="s">
        <v>16</v>
      </c>
      <c r="F20" s="44">
        <v>1061.144187</v>
      </c>
      <c r="G20" s="45">
        <f t="shared" si="0"/>
        <v>756.86545</v>
      </c>
    </row>
    <row r="21" s="26" customFormat="1" ht="17.9" customHeight="1" spans="1:7">
      <c r="A21" s="41" t="s">
        <v>128</v>
      </c>
      <c r="B21" s="59">
        <v>0</v>
      </c>
      <c r="C21" s="46">
        <v>0</v>
      </c>
      <c r="D21" s="13"/>
      <c r="E21" s="13"/>
      <c r="F21" s="44" t="s">
        <v>147</v>
      </c>
      <c r="G21" s="50" t="s">
        <v>147</v>
      </c>
    </row>
    <row r="22" s="26" customFormat="1" ht="17.9" customHeight="1" spans="1:7">
      <c r="A22" s="41" t="s">
        <v>30</v>
      </c>
      <c r="B22" s="60">
        <v>0</v>
      </c>
      <c r="C22" s="51">
        <v>0</v>
      </c>
      <c r="D22" s="13" t="s">
        <v>11</v>
      </c>
      <c r="E22" s="13" t="s">
        <v>11</v>
      </c>
      <c r="F22" s="44">
        <v>0</v>
      </c>
      <c r="G22" s="52">
        <v>0</v>
      </c>
    </row>
    <row r="23" s="26" customFormat="1" ht="17.9" customHeight="1" spans="1:7">
      <c r="A23" s="15" t="s">
        <v>31</v>
      </c>
      <c r="B23" s="53">
        <f t="shared" ref="B23:G23" si="1">SUM(B5:B22)</f>
        <v>1930.607875</v>
      </c>
      <c r="C23" s="51">
        <f t="shared" si="1"/>
        <v>2892.454112</v>
      </c>
      <c r="D23" s="13" t="s">
        <v>11</v>
      </c>
      <c r="E23" s="13" t="s">
        <v>11</v>
      </c>
      <c r="F23" s="54">
        <v>3119.693537</v>
      </c>
      <c r="G23" s="50">
        <f t="shared" si="1"/>
        <v>2157.8473</v>
      </c>
    </row>
    <row r="24" s="26" customFormat="1" spans="1:7">
      <c r="A24" s="18" t="s">
        <v>32</v>
      </c>
      <c r="B24" s="55"/>
      <c r="C24" s="55"/>
      <c r="D24" s="18"/>
      <c r="F24" s="30"/>
      <c r="G24" s="28"/>
    </row>
    <row r="25" s="26" customFormat="1" spans="1:7">
      <c r="A25" s="56" t="s">
        <v>98</v>
      </c>
      <c r="B25" s="57"/>
      <c r="C25" s="57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58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5" sqref="G5:G23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149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49.9542</v>
      </c>
      <c r="C5" s="43">
        <v>7.5472</v>
      </c>
      <c r="D5" s="13" t="s">
        <v>11</v>
      </c>
      <c r="E5" s="13" t="s">
        <v>11</v>
      </c>
      <c r="F5" s="44">
        <v>8.3694</v>
      </c>
      <c r="G5" s="45">
        <f t="shared" ref="G5:G20" si="0">F5+B5-C5</f>
        <v>50.7764</v>
      </c>
    </row>
    <row r="6" s="26" customFormat="1" ht="17.9" customHeight="1" spans="1:7">
      <c r="A6" s="41" t="s">
        <v>93</v>
      </c>
      <c r="B6" s="42">
        <v>2.4321</v>
      </c>
      <c r="C6" s="43">
        <v>3.425</v>
      </c>
      <c r="D6" s="13" t="s">
        <v>11</v>
      </c>
      <c r="E6" s="13" t="s">
        <v>11</v>
      </c>
      <c r="F6" s="44">
        <v>1</v>
      </c>
      <c r="G6" s="45">
        <f t="shared" si="0"/>
        <v>0.00710000000000033</v>
      </c>
    </row>
    <row r="7" s="26" customFormat="1" ht="17.9" customHeight="1" spans="1:7">
      <c r="A7" s="41" t="s">
        <v>94</v>
      </c>
      <c r="B7" s="43">
        <v>0</v>
      </c>
      <c r="C7" s="46">
        <v>31.157</v>
      </c>
      <c r="D7" s="13" t="s">
        <v>11</v>
      </c>
      <c r="E7" s="13" t="s">
        <v>11</v>
      </c>
      <c r="F7" s="44">
        <v>42.428</v>
      </c>
      <c r="G7" s="45">
        <f t="shared" si="0"/>
        <v>11.271</v>
      </c>
    </row>
    <row r="8" s="26" customFormat="1" ht="17.9" customHeight="1" spans="1:7">
      <c r="A8" s="41" t="s">
        <v>14</v>
      </c>
      <c r="B8" s="43">
        <v>113.73085</v>
      </c>
      <c r="C8" s="46">
        <v>97.72055</v>
      </c>
      <c r="D8" s="13" t="s">
        <v>15</v>
      </c>
      <c r="E8" s="13" t="s">
        <v>16</v>
      </c>
      <c r="F8" s="44">
        <v>138.9694</v>
      </c>
      <c r="G8" s="45">
        <f t="shared" si="0"/>
        <v>154.9797</v>
      </c>
    </row>
    <row r="9" s="26" customFormat="1" ht="17.9" customHeight="1" spans="1:7">
      <c r="A9" s="41" t="s">
        <v>95</v>
      </c>
      <c r="B9" s="42">
        <v>110.920511</v>
      </c>
      <c r="C9" s="46">
        <v>142.387</v>
      </c>
      <c r="D9" s="13" t="s">
        <v>11</v>
      </c>
      <c r="E9" s="13" t="s">
        <v>11</v>
      </c>
      <c r="F9" s="44">
        <v>89.7649</v>
      </c>
      <c r="G9" s="45">
        <f t="shared" si="0"/>
        <v>58.298411</v>
      </c>
    </row>
    <row r="10" s="27" customFormat="1" ht="17.9" customHeight="1" spans="1:7">
      <c r="A10" s="41" t="s">
        <v>18</v>
      </c>
      <c r="B10" s="42">
        <v>51.0481</v>
      </c>
      <c r="C10" s="46">
        <v>68.5476</v>
      </c>
      <c r="D10" s="47" t="s">
        <v>11</v>
      </c>
      <c r="E10" s="47" t="s">
        <v>11</v>
      </c>
      <c r="F10" s="48">
        <v>65.5105</v>
      </c>
      <c r="G10" s="45">
        <f t="shared" si="0"/>
        <v>48.011</v>
      </c>
    </row>
    <row r="11" s="26" customFormat="1" ht="17.9" customHeight="1" spans="1:7">
      <c r="A11" s="41" t="s">
        <v>96</v>
      </c>
      <c r="B11" s="42">
        <v>128.517</v>
      </c>
      <c r="C11" s="46">
        <v>162.424</v>
      </c>
      <c r="D11" s="13" t="s">
        <v>20</v>
      </c>
      <c r="E11" s="13" t="s">
        <v>21</v>
      </c>
      <c r="F11" s="44">
        <v>253.242</v>
      </c>
      <c r="G11" s="45">
        <f t="shared" si="0"/>
        <v>219.335</v>
      </c>
    </row>
    <row r="12" s="26" customFormat="1" ht="17.9" customHeight="1" spans="1:7">
      <c r="A12" s="41" t="s">
        <v>22</v>
      </c>
      <c r="B12" s="49">
        <v>376.9607</v>
      </c>
      <c r="C12" s="46">
        <v>492.10575</v>
      </c>
      <c r="D12" s="13" t="s">
        <v>15</v>
      </c>
      <c r="E12" s="13" t="s">
        <v>16</v>
      </c>
      <c r="F12" s="44">
        <v>399.02275</v>
      </c>
      <c r="G12" s="45">
        <f t="shared" si="0"/>
        <v>283.8777</v>
      </c>
    </row>
    <row r="13" s="26" customFormat="1" ht="17.9" customHeight="1" spans="1:7">
      <c r="A13" s="41" t="s">
        <v>23</v>
      </c>
      <c r="B13" s="49">
        <v>137.0923</v>
      </c>
      <c r="C13" s="46">
        <v>187.785</v>
      </c>
      <c r="D13" s="13" t="s">
        <v>11</v>
      </c>
      <c r="E13" s="13" t="s">
        <v>11</v>
      </c>
      <c r="F13" s="44">
        <v>152.9343</v>
      </c>
      <c r="G13" s="45">
        <f t="shared" si="0"/>
        <v>102.2416</v>
      </c>
    </row>
    <row r="14" s="26" customFormat="1" ht="17.9" customHeight="1" spans="1:7">
      <c r="A14" s="41" t="s">
        <v>68</v>
      </c>
      <c r="B14" s="49">
        <v>14.0576</v>
      </c>
      <c r="C14" s="43">
        <v>15.8576</v>
      </c>
      <c r="D14" s="13" t="s">
        <v>11</v>
      </c>
      <c r="E14" s="13" t="s">
        <v>11</v>
      </c>
      <c r="F14" s="44">
        <v>5.0173</v>
      </c>
      <c r="G14" s="45">
        <f t="shared" si="0"/>
        <v>3.2173</v>
      </c>
    </row>
    <row r="15" s="26" customFormat="1" ht="17.9" customHeight="1" spans="1:7">
      <c r="A15" s="41" t="s">
        <v>70</v>
      </c>
      <c r="B15" s="49">
        <v>309.7058</v>
      </c>
      <c r="C15" s="43">
        <v>265.8491</v>
      </c>
      <c r="D15" s="13" t="s">
        <v>11</v>
      </c>
      <c r="E15" s="13" t="s">
        <v>11</v>
      </c>
      <c r="F15" s="44">
        <v>94.5513</v>
      </c>
      <c r="G15" s="45">
        <f t="shared" si="0"/>
        <v>138.408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1.67</v>
      </c>
      <c r="C17" s="43">
        <v>1.67</v>
      </c>
      <c r="D17" s="13" t="s">
        <v>11</v>
      </c>
      <c r="E17" s="13" t="s">
        <v>11</v>
      </c>
      <c r="F17" s="44">
        <v>1.475</v>
      </c>
      <c r="G17" s="45">
        <f t="shared" si="0"/>
        <v>1.475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0.437</v>
      </c>
      <c r="G18" s="45">
        <f t="shared" si="0"/>
        <v>0.437</v>
      </c>
    </row>
    <row r="19" s="26" customFormat="1" ht="17.9" customHeight="1" spans="1:7">
      <c r="A19" s="41" t="s">
        <v>27</v>
      </c>
      <c r="B19" s="59">
        <v>62.217</v>
      </c>
      <c r="C19" s="46">
        <v>98.555</v>
      </c>
      <c r="D19" s="13" t="s">
        <v>11</v>
      </c>
      <c r="E19" s="13" t="s">
        <v>11</v>
      </c>
      <c r="F19" s="44">
        <v>148.26</v>
      </c>
      <c r="G19" s="45">
        <f t="shared" si="0"/>
        <v>111.922</v>
      </c>
    </row>
    <row r="20" s="26" customFormat="1" ht="17.9" customHeight="1" spans="1:7">
      <c r="A20" s="41" t="s">
        <v>97</v>
      </c>
      <c r="B20" s="59">
        <v>589.84225</v>
      </c>
      <c r="C20" s="46">
        <v>835.1561</v>
      </c>
      <c r="D20" s="13" t="s">
        <v>29</v>
      </c>
      <c r="E20" s="13" t="s">
        <v>16</v>
      </c>
      <c r="F20" s="44">
        <v>756.86545</v>
      </c>
      <c r="G20" s="45">
        <f t="shared" si="0"/>
        <v>511.5516</v>
      </c>
    </row>
    <row r="21" s="26" customFormat="1" ht="17.9" customHeight="1" spans="1:7">
      <c r="A21" s="41" t="s">
        <v>128</v>
      </c>
      <c r="B21" s="59">
        <v>0</v>
      </c>
      <c r="C21" s="46">
        <v>0</v>
      </c>
      <c r="D21" s="13"/>
      <c r="E21" s="13"/>
      <c r="F21" s="44" t="s">
        <v>147</v>
      </c>
      <c r="G21" s="50" t="s">
        <v>147</v>
      </c>
    </row>
    <row r="22" s="26" customFormat="1" ht="17.9" customHeight="1" spans="1:7">
      <c r="A22" s="41" t="s">
        <v>30</v>
      </c>
      <c r="B22" s="60">
        <v>0</v>
      </c>
      <c r="C22" s="51">
        <v>0</v>
      </c>
      <c r="D22" s="13" t="s">
        <v>11</v>
      </c>
      <c r="E22" s="13" t="s">
        <v>11</v>
      </c>
      <c r="F22" s="44">
        <v>0</v>
      </c>
      <c r="G22" s="52">
        <v>0</v>
      </c>
    </row>
    <row r="23" s="26" customFormat="1" ht="17.9" customHeight="1" spans="1:7">
      <c r="A23" s="15" t="s">
        <v>31</v>
      </c>
      <c r="B23" s="53">
        <f t="shared" ref="B23:G23" si="1">SUM(B5:B22)</f>
        <v>1948.148411</v>
      </c>
      <c r="C23" s="51">
        <f t="shared" si="1"/>
        <v>2410.1869</v>
      </c>
      <c r="D23" s="13" t="s">
        <v>11</v>
      </c>
      <c r="E23" s="13" t="s">
        <v>11</v>
      </c>
      <c r="F23" s="54">
        <v>2157.8473</v>
      </c>
      <c r="G23" s="50">
        <f t="shared" si="1"/>
        <v>1695.808811</v>
      </c>
    </row>
    <row r="24" s="26" customFormat="1" spans="1:7">
      <c r="A24" s="18" t="s">
        <v>32</v>
      </c>
      <c r="B24" s="55"/>
      <c r="C24" s="55"/>
      <c r="D24" s="18"/>
      <c r="F24" s="30"/>
      <c r="G24" s="28"/>
    </row>
    <row r="25" s="26" customFormat="1" spans="1:7">
      <c r="A25" s="56" t="s">
        <v>98</v>
      </c>
      <c r="B25" s="57"/>
      <c r="C25" s="57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58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3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43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8">
      <c r="A5" s="11" t="s">
        <v>10</v>
      </c>
      <c r="B5" s="12">
        <v>17.7</v>
      </c>
      <c r="C5" s="12">
        <v>40</v>
      </c>
      <c r="D5" s="13" t="s">
        <v>11</v>
      </c>
      <c r="E5" s="13" t="s">
        <v>11</v>
      </c>
      <c r="F5" s="163">
        <v>71.73</v>
      </c>
      <c r="G5" s="14">
        <f t="shared" ref="G5:G13" si="0">F5+B5-C5</f>
        <v>49.43</v>
      </c>
      <c r="H5" s="164"/>
    </row>
    <row r="6" ht="21.95" customHeight="1" spans="1:8">
      <c r="A6" s="11" t="s">
        <v>12</v>
      </c>
      <c r="B6" s="12">
        <v>0</v>
      </c>
      <c r="C6" s="12">
        <v>0</v>
      </c>
      <c r="D6" s="13" t="s">
        <v>11</v>
      </c>
      <c r="E6" s="13" t="s">
        <v>11</v>
      </c>
      <c r="F6" s="163">
        <v>3.16</v>
      </c>
      <c r="G6" s="14">
        <f t="shared" si="0"/>
        <v>3.16</v>
      </c>
      <c r="H6" s="164"/>
    </row>
    <row r="7" ht="21.95" customHeight="1" spans="1:8">
      <c r="A7" s="11" t="s">
        <v>13</v>
      </c>
      <c r="B7" s="12">
        <v>48.74</v>
      </c>
      <c r="C7" s="12">
        <v>29</v>
      </c>
      <c r="D7" s="13" t="s">
        <v>11</v>
      </c>
      <c r="E7" s="13" t="s">
        <v>11</v>
      </c>
      <c r="F7" s="163">
        <v>46.29</v>
      </c>
      <c r="G7" s="14">
        <f t="shared" si="0"/>
        <v>66.03</v>
      </c>
      <c r="H7" s="164"/>
    </row>
    <row r="8" ht="21.95" customHeight="1" spans="1:8">
      <c r="A8" s="11" t="s">
        <v>14</v>
      </c>
      <c r="B8" s="12">
        <v>30.31</v>
      </c>
      <c r="C8" s="12">
        <v>46.44</v>
      </c>
      <c r="D8" s="13" t="s">
        <v>15</v>
      </c>
      <c r="E8" s="13" t="s">
        <v>16</v>
      </c>
      <c r="F8" s="163">
        <v>193.575</v>
      </c>
      <c r="G8" s="14">
        <f t="shared" si="0"/>
        <v>177.445</v>
      </c>
      <c r="H8" s="164"/>
    </row>
    <row r="9" ht="21.95" customHeight="1" spans="1:8">
      <c r="A9" s="11" t="s">
        <v>17</v>
      </c>
      <c r="B9" s="12">
        <v>0</v>
      </c>
      <c r="C9" s="12">
        <v>6.52</v>
      </c>
      <c r="D9" s="13" t="s">
        <v>11</v>
      </c>
      <c r="E9" s="13" t="s">
        <v>11</v>
      </c>
      <c r="F9" s="163">
        <v>17.005</v>
      </c>
      <c r="G9" s="14">
        <f t="shared" si="0"/>
        <v>10.485</v>
      </c>
      <c r="H9" s="164"/>
    </row>
    <row r="10" ht="21.95" customHeight="1" spans="1:8">
      <c r="A10" s="11" t="s">
        <v>18</v>
      </c>
      <c r="B10" s="12">
        <v>0</v>
      </c>
      <c r="C10" s="12">
        <v>0</v>
      </c>
      <c r="D10" s="13" t="s">
        <v>11</v>
      </c>
      <c r="E10" s="13" t="s">
        <v>11</v>
      </c>
      <c r="F10" s="163">
        <v>0</v>
      </c>
      <c r="G10" s="14">
        <f t="shared" si="0"/>
        <v>0</v>
      </c>
      <c r="H10" s="164"/>
    </row>
    <row r="11" ht="21.95" customHeight="1" spans="1:8">
      <c r="A11" s="11" t="s">
        <v>19</v>
      </c>
      <c r="B11" s="12">
        <v>115.4</v>
      </c>
      <c r="C11" s="12">
        <v>258.72</v>
      </c>
      <c r="D11" s="13" t="s">
        <v>20</v>
      </c>
      <c r="E11" s="13" t="s">
        <v>21</v>
      </c>
      <c r="F11" s="163">
        <v>912.738</v>
      </c>
      <c r="G11" s="14">
        <f t="shared" si="0"/>
        <v>769.418</v>
      </c>
      <c r="H11" s="164"/>
    </row>
    <row r="12" ht="21.95" customHeight="1" spans="1:8">
      <c r="A12" s="11" t="s">
        <v>22</v>
      </c>
      <c r="B12" s="12">
        <v>241.957</v>
      </c>
      <c r="C12" s="12">
        <v>255.146</v>
      </c>
      <c r="D12" s="13" t="s">
        <v>15</v>
      </c>
      <c r="E12" s="13" t="s">
        <v>16</v>
      </c>
      <c r="F12" s="163">
        <v>186.256</v>
      </c>
      <c r="G12" s="14">
        <f t="shared" si="0"/>
        <v>173.067</v>
      </c>
      <c r="H12" s="164"/>
    </row>
    <row r="13" ht="21.95" customHeight="1" spans="1:8">
      <c r="A13" s="11" t="s">
        <v>23</v>
      </c>
      <c r="B13" s="12">
        <v>39.294</v>
      </c>
      <c r="C13" s="12">
        <v>49.512</v>
      </c>
      <c r="D13" s="13" t="s">
        <v>11</v>
      </c>
      <c r="E13" s="13" t="s">
        <v>11</v>
      </c>
      <c r="F13" s="163">
        <v>308.688</v>
      </c>
      <c r="G13" s="14">
        <f t="shared" si="0"/>
        <v>298.47</v>
      </c>
      <c r="H13" s="164"/>
    </row>
    <row r="14" ht="21.95" customHeight="1" spans="1:8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63">
        <v>0</v>
      </c>
      <c r="G14" s="14">
        <v>0</v>
      </c>
      <c r="H14" s="164"/>
    </row>
    <row r="15" ht="21.95" customHeight="1" spans="1:8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63">
        <v>0</v>
      </c>
      <c r="G15" s="14">
        <v>0</v>
      </c>
      <c r="H15" s="164"/>
    </row>
    <row r="16" ht="21.95" customHeight="1" spans="1:8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63">
        <v>0</v>
      </c>
      <c r="G16" s="14">
        <v>0</v>
      </c>
      <c r="H16" s="164"/>
    </row>
    <row r="17" ht="21.95" customHeight="1" spans="1:8">
      <c r="A17" s="11" t="s">
        <v>27</v>
      </c>
      <c r="B17" s="12">
        <v>0</v>
      </c>
      <c r="C17" s="12">
        <v>0</v>
      </c>
      <c r="D17" s="13" t="s">
        <v>11</v>
      </c>
      <c r="E17" s="13" t="s">
        <v>11</v>
      </c>
      <c r="F17" s="163">
        <v>0</v>
      </c>
      <c r="G17" s="14">
        <v>0</v>
      </c>
      <c r="H17" s="164"/>
    </row>
    <row r="18" ht="21.95" customHeight="1" spans="1:8">
      <c r="A18" s="11" t="s">
        <v>28</v>
      </c>
      <c r="B18" s="12">
        <v>27.3912</v>
      </c>
      <c r="C18" s="12">
        <v>116.9612</v>
      </c>
      <c r="D18" s="13" t="s">
        <v>29</v>
      </c>
      <c r="E18" s="13" t="s">
        <v>16</v>
      </c>
      <c r="F18" s="163">
        <v>150.66</v>
      </c>
      <c r="G18" s="14">
        <f>F18+B18-C18</f>
        <v>61.09</v>
      </c>
      <c r="H18" s="164"/>
    </row>
    <row r="19" ht="21.95" customHeight="1" spans="1:8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63">
        <v>0</v>
      </c>
      <c r="G19" s="14">
        <v>0</v>
      </c>
      <c r="H19" s="164"/>
    </row>
    <row r="20" ht="21.95" customHeight="1" spans="1:8">
      <c r="A20" s="15" t="s">
        <v>31</v>
      </c>
      <c r="B20" s="16">
        <f t="shared" ref="B20:G20" si="1">SUM(B5:B19)</f>
        <v>520.7922</v>
      </c>
      <c r="C20" s="16">
        <f t="shared" si="1"/>
        <v>802.2992</v>
      </c>
      <c r="D20" s="13" t="s">
        <v>11</v>
      </c>
      <c r="E20" s="13" t="s">
        <v>11</v>
      </c>
      <c r="F20" s="16">
        <f t="shared" si="1"/>
        <v>1890.102</v>
      </c>
      <c r="G20" s="16">
        <f t="shared" si="1"/>
        <v>1608.595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opLeftCell="C1" workbookViewId="0">
      <selection activeCell="G11" sqref="G11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150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27.9492</v>
      </c>
      <c r="C5" s="43">
        <v>64.7515</v>
      </c>
      <c r="D5" s="13" t="s">
        <v>11</v>
      </c>
      <c r="E5" s="13" t="s">
        <v>11</v>
      </c>
      <c r="F5" s="44">
        <v>50.7764</v>
      </c>
      <c r="G5" s="45">
        <f t="shared" ref="G5:G20" si="0">F5+B5-C5</f>
        <v>13.9741</v>
      </c>
    </row>
    <row r="6" s="26" customFormat="1" ht="17.9" customHeight="1" spans="1:7">
      <c r="A6" s="41" t="s">
        <v>93</v>
      </c>
      <c r="B6" s="42">
        <v>7.918</v>
      </c>
      <c r="C6" s="43">
        <v>0.807</v>
      </c>
      <c r="D6" s="13" t="s">
        <v>11</v>
      </c>
      <c r="E6" s="13" t="s">
        <v>11</v>
      </c>
      <c r="F6" s="44">
        <v>0.00710000000000033</v>
      </c>
      <c r="G6" s="45">
        <f t="shared" si="0"/>
        <v>7.1181</v>
      </c>
    </row>
    <row r="7" s="26" customFormat="1" ht="17.9" customHeight="1" spans="1:7">
      <c r="A7" s="41" t="s">
        <v>94</v>
      </c>
      <c r="B7" s="43">
        <v>0</v>
      </c>
      <c r="C7" s="46">
        <v>0</v>
      </c>
      <c r="D7" s="13" t="s">
        <v>11</v>
      </c>
      <c r="E7" s="13" t="s">
        <v>11</v>
      </c>
      <c r="F7" s="44">
        <v>11.271</v>
      </c>
      <c r="G7" s="45">
        <f t="shared" si="0"/>
        <v>11.271</v>
      </c>
    </row>
    <row r="8" s="26" customFormat="1" ht="17.9" customHeight="1" spans="1:7">
      <c r="A8" s="41" t="s">
        <v>14</v>
      </c>
      <c r="B8" s="43">
        <v>119.7053</v>
      </c>
      <c r="C8" s="46">
        <v>101.9774</v>
      </c>
      <c r="D8" s="13" t="s">
        <v>15</v>
      </c>
      <c r="E8" s="13" t="s">
        <v>16</v>
      </c>
      <c r="F8" s="44">
        <v>154.9797</v>
      </c>
      <c r="G8" s="45">
        <f t="shared" si="0"/>
        <v>172.7076</v>
      </c>
    </row>
    <row r="9" s="26" customFormat="1" ht="17.9" customHeight="1" spans="1:7">
      <c r="A9" s="41" t="s">
        <v>95</v>
      </c>
      <c r="B9" s="42">
        <v>95.6852</v>
      </c>
      <c r="C9" s="46">
        <v>88.500011</v>
      </c>
      <c r="D9" s="13" t="s">
        <v>11</v>
      </c>
      <c r="E9" s="13" t="s">
        <v>11</v>
      </c>
      <c r="F9" s="44">
        <v>58.298411</v>
      </c>
      <c r="G9" s="45">
        <f t="shared" si="0"/>
        <v>65.4836</v>
      </c>
    </row>
    <row r="10" s="27" customFormat="1" ht="17.9" customHeight="1" spans="1:7">
      <c r="A10" s="41" t="s">
        <v>18</v>
      </c>
      <c r="B10" s="42">
        <v>44.7337</v>
      </c>
      <c r="C10" s="46">
        <v>41.9954</v>
      </c>
      <c r="D10" s="47" t="s">
        <v>11</v>
      </c>
      <c r="E10" s="47" t="s">
        <v>11</v>
      </c>
      <c r="F10" s="48">
        <v>48.011</v>
      </c>
      <c r="G10" s="45">
        <f t="shared" si="0"/>
        <v>50.7493</v>
      </c>
    </row>
    <row r="11" s="26" customFormat="1" ht="17.9" customHeight="1" spans="1:7">
      <c r="A11" s="41" t="s">
        <v>96</v>
      </c>
      <c r="B11" s="42">
        <v>115.171</v>
      </c>
      <c r="C11" s="46">
        <v>111.644</v>
      </c>
      <c r="D11" s="13" t="s">
        <v>20</v>
      </c>
      <c r="E11" s="13" t="s">
        <v>21</v>
      </c>
      <c r="F11" s="44">
        <v>219.335</v>
      </c>
      <c r="G11" s="45">
        <f t="shared" si="0"/>
        <v>222.862</v>
      </c>
    </row>
    <row r="12" s="26" customFormat="1" ht="17.9" customHeight="1" spans="1:7">
      <c r="A12" s="41" t="s">
        <v>22</v>
      </c>
      <c r="B12" s="49">
        <v>311.03751</v>
      </c>
      <c r="C12" s="46">
        <v>284.4155</v>
      </c>
      <c r="D12" s="13" t="s">
        <v>15</v>
      </c>
      <c r="E12" s="13" t="s">
        <v>16</v>
      </c>
      <c r="F12" s="44">
        <v>283.8777</v>
      </c>
      <c r="G12" s="45">
        <f t="shared" si="0"/>
        <v>310.49971</v>
      </c>
    </row>
    <row r="13" s="26" customFormat="1" ht="17.9" customHeight="1" spans="1:7">
      <c r="A13" s="41" t="s">
        <v>23</v>
      </c>
      <c r="B13" s="49">
        <v>125.6223</v>
      </c>
      <c r="C13" s="46">
        <v>77.9584</v>
      </c>
      <c r="D13" s="13" t="s">
        <v>11</v>
      </c>
      <c r="E13" s="13" t="s">
        <v>11</v>
      </c>
      <c r="F13" s="44">
        <v>102.2416</v>
      </c>
      <c r="G13" s="45">
        <f t="shared" si="0"/>
        <v>149.9055</v>
      </c>
    </row>
    <row r="14" s="26" customFormat="1" ht="17.9" customHeight="1" spans="1:7">
      <c r="A14" s="41" t="s">
        <v>68</v>
      </c>
      <c r="B14" s="49">
        <v>14.6718</v>
      </c>
      <c r="C14" s="43">
        <v>12.4743</v>
      </c>
      <c r="D14" s="13" t="s">
        <v>11</v>
      </c>
      <c r="E14" s="13" t="s">
        <v>11</v>
      </c>
      <c r="F14" s="44">
        <v>3.2173</v>
      </c>
      <c r="G14" s="45">
        <f t="shared" si="0"/>
        <v>5.4148</v>
      </c>
    </row>
    <row r="15" s="26" customFormat="1" ht="17.9" customHeight="1" spans="1:7">
      <c r="A15" s="41" t="s">
        <v>70</v>
      </c>
      <c r="B15" s="49">
        <v>42.2282</v>
      </c>
      <c r="C15" s="43">
        <v>90.5266</v>
      </c>
      <c r="D15" s="13" t="s">
        <v>11</v>
      </c>
      <c r="E15" s="13" t="s">
        <v>11</v>
      </c>
      <c r="F15" s="44">
        <v>138.408</v>
      </c>
      <c r="G15" s="45">
        <f t="shared" si="0"/>
        <v>90.1096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0</v>
      </c>
      <c r="C17" s="43">
        <v>0</v>
      </c>
      <c r="D17" s="13" t="s">
        <v>11</v>
      </c>
      <c r="E17" s="13" t="s">
        <v>11</v>
      </c>
      <c r="F17" s="44">
        <v>1.475</v>
      </c>
      <c r="G17" s="45">
        <f t="shared" si="0"/>
        <v>1.475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0.437</v>
      </c>
      <c r="G18" s="45">
        <f t="shared" si="0"/>
        <v>0.437</v>
      </c>
    </row>
    <row r="19" s="26" customFormat="1" ht="17.9" customHeight="1" spans="1:7">
      <c r="A19" s="41" t="s">
        <v>27</v>
      </c>
      <c r="B19" s="59">
        <v>52.023</v>
      </c>
      <c r="C19" s="46">
        <v>79.039</v>
      </c>
      <c r="D19" s="13" t="s">
        <v>11</v>
      </c>
      <c r="E19" s="13" t="s">
        <v>11</v>
      </c>
      <c r="F19" s="44">
        <v>111.922</v>
      </c>
      <c r="G19" s="45">
        <f t="shared" si="0"/>
        <v>84.906</v>
      </c>
    </row>
    <row r="20" s="26" customFormat="1" ht="17.9" customHeight="1" spans="1:7">
      <c r="A20" s="41" t="s">
        <v>97</v>
      </c>
      <c r="B20" s="59">
        <v>580.60558</v>
      </c>
      <c r="C20" s="46">
        <v>474.0829</v>
      </c>
      <c r="D20" s="13" t="s">
        <v>29</v>
      </c>
      <c r="E20" s="13" t="s">
        <v>16</v>
      </c>
      <c r="F20" s="44">
        <v>511.5516</v>
      </c>
      <c r="G20" s="45">
        <f t="shared" si="0"/>
        <v>618.07428</v>
      </c>
    </row>
    <row r="21" s="26" customFormat="1" ht="17.9" customHeight="1" spans="1:7">
      <c r="A21" s="41" t="s">
        <v>128</v>
      </c>
      <c r="B21" s="59"/>
      <c r="C21" s="46"/>
      <c r="D21" s="13"/>
      <c r="E21" s="13"/>
      <c r="F21" s="44" t="s">
        <v>147</v>
      </c>
      <c r="G21" s="50" t="s">
        <v>147</v>
      </c>
    </row>
    <row r="22" s="26" customFormat="1" ht="17.9" customHeight="1" spans="1:7">
      <c r="A22" s="41" t="s">
        <v>30</v>
      </c>
      <c r="B22" s="60"/>
      <c r="C22" s="51"/>
      <c r="D22" s="13" t="s">
        <v>11</v>
      </c>
      <c r="E22" s="13" t="s">
        <v>11</v>
      </c>
      <c r="F22" s="44">
        <v>0</v>
      </c>
      <c r="G22" s="52">
        <v>0</v>
      </c>
    </row>
    <row r="23" s="26" customFormat="1" ht="17.9" customHeight="1" spans="1:7">
      <c r="A23" s="15" t="s">
        <v>31</v>
      </c>
      <c r="B23" s="53">
        <f t="shared" ref="B23:G23" si="1">SUM(B5:B22)</f>
        <v>1537.35079</v>
      </c>
      <c r="C23" s="51">
        <f t="shared" si="1"/>
        <v>1428.172011</v>
      </c>
      <c r="D23" s="13" t="s">
        <v>11</v>
      </c>
      <c r="E23" s="13" t="s">
        <v>11</v>
      </c>
      <c r="F23" s="54">
        <v>1695.808811</v>
      </c>
      <c r="G23" s="50">
        <f t="shared" si="1"/>
        <v>1804.98759</v>
      </c>
    </row>
    <row r="24" s="26" customFormat="1" spans="1:7">
      <c r="A24" s="18" t="s">
        <v>32</v>
      </c>
      <c r="B24" s="55"/>
      <c r="C24" s="55"/>
      <c r="D24" s="18"/>
      <c r="F24" s="30"/>
      <c r="G24" s="28"/>
    </row>
    <row r="25" s="26" customFormat="1" spans="1:7">
      <c r="A25" s="56" t="s">
        <v>98</v>
      </c>
      <c r="B25" s="57"/>
      <c r="C25" s="57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58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5" sqref="G5:G23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151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14.3655</v>
      </c>
      <c r="C5" s="43">
        <v>21.0767</v>
      </c>
      <c r="D5" s="13" t="s">
        <v>11</v>
      </c>
      <c r="E5" s="13" t="s">
        <v>11</v>
      </c>
      <c r="F5" s="44">
        <v>13.9741</v>
      </c>
      <c r="G5" s="45">
        <f t="shared" ref="G5:G20" si="0">F5+B5-C5</f>
        <v>7.2629</v>
      </c>
    </row>
    <row r="6" s="26" customFormat="1" ht="17.9" customHeight="1" spans="1:7">
      <c r="A6" s="41" t="s">
        <v>93</v>
      </c>
      <c r="B6" s="42">
        <v>4.1154</v>
      </c>
      <c r="C6" s="43">
        <v>7.1181</v>
      </c>
      <c r="D6" s="13" t="s">
        <v>11</v>
      </c>
      <c r="E6" s="13" t="s">
        <v>11</v>
      </c>
      <c r="F6" s="44">
        <v>7.1181</v>
      </c>
      <c r="G6" s="45">
        <f t="shared" si="0"/>
        <v>4.1154</v>
      </c>
    </row>
    <row r="7" s="26" customFormat="1" ht="17.9" customHeight="1" spans="1:7">
      <c r="A7" s="41" t="s">
        <v>94</v>
      </c>
      <c r="B7" s="43">
        <v>0.82</v>
      </c>
      <c r="C7" s="46">
        <v>0.82</v>
      </c>
      <c r="D7" s="13" t="s">
        <v>11</v>
      </c>
      <c r="E7" s="13" t="s">
        <v>11</v>
      </c>
      <c r="F7" s="44">
        <v>11.271</v>
      </c>
      <c r="G7" s="45">
        <f t="shared" si="0"/>
        <v>11.271</v>
      </c>
    </row>
    <row r="8" s="26" customFormat="1" ht="17.9" customHeight="1" spans="1:7">
      <c r="A8" s="41" t="s">
        <v>14</v>
      </c>
      <c r="B8" s="43">
        <v>109.6913</v>
      </c>
      <c r="C8" s="46">
        <v>113.8836</v>
      </c>
      <c r="D8" s="13" t="s">
        <v>15</v>
      </c>
      <c r="E8" s="13" t="s">
        <v>16</v>
      </c>
      <c r="F8" s="44">
        <v>172.7076</v>
      </c>
      <c r="G8" s="45">
        <f t="shared" si="0"/>
        <v>168.5153</v>
      </c>
    </row>
    <row r="9" s="26" customFormat="1" ht="17.9" customHeight="1" spans="1:7">
      <c r="A9" s="41" t="s">
        <v>95</v>
      </c>
      <c r="B9" s="42">
        <v>115.445</v>
      </c>
      <c r="C9" s="46">
        <v>101.8003</v>
      </c>
      <c r="D9" s="13" t="s">
        <v>11</v>
      </c>
      <c r="E9" s="13" t="s">
        <v>11</v>
      </c>
      <c r="F9" s="44">
        <v>65.4836</v>
      </c>
      <c r="G9" s="45">
        <f t="shared" si="0"/>
        <v>79.1283</v>
      </c>
    </row>
    <row r="10" s="27" customFormat="1" ht="17.9" customHeight="1" spans="1:7">
      <c r="A10" s="41" t="s">
        <v>18</v>
      </c>
      <c r="B10" s="42">
        <v>63.6642</v>
      </c>
      <c r="C10" s="46">
        <v>41.5041</v>
      </c>
      <c r="D10" s="47" t="s">
        <v>11</v>
      </c>
      <c r="E10" s="47" t="s">
        <v>11</v>
      </c>
      <c r="F10" s="48">
        <v>50.7493</v>
      </c>
      <c r="G10" s="45">
        <f t="shared" si="0"/>
        <v>72.9094</v>
      </c>
    </row>
    <row r="11" s="26" customFormat="1" ht="17.9" customHeight="1" spans="1:7">
      <c r="A11" s="41" t="s">
        <v>96</v>
      </c>
      <c r="B11" s="42">
        <v>56.931</v>
      </c>
      <c r="C11" s="46">
        <v>76.656</v>
      </c>
      <c r="D11" s="13" t="s">
        <v>20</v>
      </c>
      <c r="E11" s="13" t="s">
        <v>21</v>
      </c>
      <c r="F11" s="44">
        <v>222.862</v>
      </c>
      <c r="G11" s="45">
        <f t="shared" si="0"/>
        <v>203.137</v>
      </c>
    </row>
    <row r="12" s="26" customFormat="1" ht="17.9" customHeight="1" spans="1:7">
      <c r="A12" s="41" t="s">
        <v>22</v>
      </c>
      <c r="B12" s="49">
        <v>278.1999</v>
      </c>
      <c r="C12" s="46">
        <v>309.2569</v>
      </c>
      <c r="D12" s="13" t="s">
        <v>15</v>
      </c>
      <c r="E12" s="13" t="s">
        <v>16</v>
      </c>
      <c r="F12" s="44">
        <v>310.49971</v>
      </c>
      <c r="G12" s="45">
        <f t="shared" si="0"/>
        <v>279.44271</v>
      </c>
    </row>
    <row r="13" s="26" customFormat="1" ht="17.9" customHeight="1" spans="1:7">
      <c r="A13" s="41" t="s">
        <v>23</v>
      </c>
      <c r="B13" s="49">
        <v>121.1802</v>
      </c>
      <c r="C13" s="46">
        <v>147.2191</v>
      </c>
      <c r="D13" s="13" t="s">
        <v>11</v>
      </c>
      <c r="E13" s="13" t="s">
        <v>11</v>
      </c>
      <c r="F13" s="44">
        <v>149.9055</v>
      </c>
      <c r="G13" s="45">
        <f t="shared" si="0"/>
        <v>123.8666</v>
      </c>
    </row>
    <row r="14" s="26" customFormat="1" ht="17.9" customHeight="1" spans="1:7">
      <c r="A14" s="41" t="s">
        <v>68</v>
      </c>
      <c r="B14" s="49">
        <v>1.2305</v>
      </c>
      <c r="C14" s="43">
        <v>4.773</v>
      </c>
      <c r="D14" s="13" t="s">
        <v>11</v>
      </c>
      <c r="E14" s="13" t="s">
        <v>11</v>
      </c>
      <c r="F14" s="44">
        <v>5.4148</v>
      </c>
      <c r="G14" s="45">
        <f t="shared" si="0"/>
        <v>1.8723</v>
      </c>
    </row>
    <row r="15" s="26" customFormat="1" ht="17.9" customHeight="1" spans="1:7">
      <c r="A15" s="41" t="s">
        <v>70</v>
      </c>
      <c r="B15" s="49">
        <v>108.212</v>
      </c>
      <c r="C15" s="43">
        <v>95.2827</v>
      </c>
      <c r="D15" s="13" t="s">
        <v>11</v>
      </c>
      <c r="E15" s="13" t="s">
        <v>11</v>
      </c>
      <c r="F15" s="44">
        <v>90.1096</v>
      </c>
      <c r="G15" s="45">
        <f t="shared" si="0"/>
        <v>103.0389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0</v>
      </c>
      <c r="C17" s="43">
        <v>0</v>
      </c>
      <c r="D17" s="13" t="s">
        <v>11</v>
      </c>
      <c r="E17" s="13" t="s">
        <v>11</v>
      </c>
      <c r="F17" s="44">
        <v>1.475</v>
      </c>
      <c r="G17" s="45">
        <f t="shared" si="0"/>
        <v>1.475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0.437</v>
      </c>
      <c r="G18" s="45">
        <f t="shared" si="0"/>
        <v>0.437</v>
      </c>
    </row>
    <row r="19" s="26" customFormat="1" ht="17.9" customHeight="1" spans="1:7">
      <c r="A19" s="41" t="s">
        <v>27</v>
      </c>
      <c r="B19" s="59">
        <v>30.956</v>
      </c>
      <c r="C19" s="46">
        <v>21.811</v>
      </c>
      <c r="D19" s="13" t="s">
        <v>11</v>
      </c>
      <c r="E19" s="13" t="s">
        <v>11</v>
      </c>
      <c r="F19" s="44">
        <v>84.906</v>
      </c>
      <c r="G19" s="45">
        <f t="shared" si="0"/>
        <v>94.051</v>
      </c>
    </row>
    <row r="20" s="26" customFormat="1" ht="17.9" customHeight="1" spans="1:7">
      <c r="A20" s="41" t="s">
        <v>97</v>
      </c>
      <c r="B20" s="59">
        <v>721.38138</v>
      </c>
      <c r="C20" s="46">
        <v>710.28606</v>
      </c>
      <c r="D20" s="13" t="s">
        <v>29</v>
      </c>
      <c r="E20" s="13" t="s">
        <v>16</v>
      </c>
      <c r="F20" s="44">
        <v>618.07428</v>
      </c>
      <c r="G20" s="45">
        <f t="shared" si="0"/>
        <v>629.1696</v>
      </c>
    </row>
    <row r="21" s="26" customFormat="1" ht="17.9" customHeight="1" spans="1:7">
      <c r="A21" s="41" t="s">
        <v>128</v>
      </c>
      <c r="B21" s="59"/>
      <c r="C21" s="46"/>
      <c r="D21" s="13"/>
      <c r="E21" s="13"/>
      <c r="F21" s="44" t="s">
        <v>147</v>
      </c>
      <c r="G21" s="50" t="s">
        <v>147</v>
      </c>
    </row>
    <row r="22" s="26" customFormat="1" ht="17.9" customHeight="1" spans="1:7">
      <c r="A22" s="41" t="s">
        <v>30</v>
      </c>
      <c r="B22" s="60"/>
      <c r="C22" s="51"/>
      <c r="D22" s="13" t="s">
        <v>11</v>
      </c>
      <c r="E22" s="13" t="s">
        <v>11</v>
      </c>
      <c r="F22" s="44">
        <v>0</v>
      </c>
      <c r="G22" s="52">
        <v>0</v>
      </c>
    </row>
    <row r="23" s="26" customFormat="1" ht="17.9" customHeight="1" spans="1:7">
      <c r="A23" s="15" t="s">
        <v>31</v>
      </c>
      <c r="B23" s="53">
        <f t="shared" ref="B23:G23" si="1">SUM(B5:B22)</f>
        <v>1626.19238</v>
      </c>
      <c r="C23" s="51">
        <f t="shared" si="1"/>
        <v>1651.48756</v>
      </c>
      <c r="D23" s="13" t="s">
        <v>11</v>
      </c>
      <c r="E23" s="13" t="s">
        <v>11</v>
      </c>
      <c r="F23" s="54">
        <v>1804.98759</v>
      </c>
      <c r="G23" s="50">
        <f t="shared" si="1"/>
        <v>1779.69241</v>
      </c>
    </row>
    <row r="24" s="26" customFormat="1" spans="1:7">
      <c r="A24" s="18" t="s">
        <v>32</v>
      </c>
      <c r="B24" s="55"/>
      <c r="C24" s="55"/>
      <c r="D24" s="18"/>
      <c r="F24" s="30"/>
      <c r="G24" s="28"/>
    </row>
    <row r="25" s="26" customFormat="1" spans="1:7">
      <c r="A25" s="56" t="s">
        <v>98</v>
      </c>
      <c r="B25" s="57"/>
      <c r="C25" s="57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58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5" sqref="G5:G23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152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42.145</v>
      </c>
      <c r="C5" s="43">
        <v>37.5925</v>
      </c>
      <c r="D5" s="13" t="s">
        <v>11</v>
      </c>
      <c r="E5" s="13" t="s">
        <v>11</v>
      </c>
      <c r="F5" s="44">
        <v>7.26290000000001</v>
      </c>
      <c r="G5" s="45">
        <f t="shared" ref="G5:G20" si="0">F5+B5-C5</f>
        <v>11.8154</v>
      </c>
    </row>
    <row r="6" s="26" customFormat="1" ht="17.9" customHeight="1" spans="1:7">
      <c r="A6" s="41" t="s">
        <v>93</v>
      </c>
      <c r="B6" s="42">
        <v>6.562</v>
      </c>
      <c r="C6" s="43">
        <v>4.1154</v>
      </c>
      <c r="D6" s="13" t="s">
        <v>11</v>
      </c>
      <c r="E6" s="13" t="s">
        <v>11</v>
      </c>
      <c r="F6" s="44">
        <v>4.1154</v>
      </c>
      <c r="G6" s="45">
        <f t="shared" si="0"/>
        <v>6.562</v>
      </c>
    </row>
    <row r="7" s="26" customFormat="1" ht="17.9" customHeight="1" spans="1:7">
      <c r="A7" s="41" t="s">
        <v>94</v>
      </c>
      <c r="B7" s="43">
        <v>0</v>
      </c>
      <c r="C7" s="46">
        <v>0</v>
      </c>
      <c r="D7" s="13" t="s">
        <v>11</v>
      </c>
      <c r="E7" s="13" t="s">
        <v>11</v>
      </c>
      <c r="F7" s="44">
        <v>11.271</v>
      </c>
      <c r="G7" s="45">
        <f t="shared" si="0"/>
        <v>11.271</v>
      </c>
    </row>
    <row r="8" s="26" customFormat="1" ht="17.9" customHeight="1" spans="1:7">
      <c r="A8" s="41" t="s">
        <v>14</v>
      </c>
      <c r="B8" s="43">
        <v>119.1414</v>
      </c>
      <c r="C8" s="46">
        <v>92.1143</v>
      </c>
      <c r="D8" s="13" t="s">
        <v>15</v>
      </c>
      <c r="E8" s="13" t="s">
        <v>16</v>
      </c>
      <c r="F8" s="44">
        <v>168.5153</v>
      </c>
      <c r="G8" s="45">
        <f t="shared" si="0"/>
        <v>195.5424</v>
      </c>
    </row>
    <row r="9" s="26" customFormat="1" ht="17.9" customHeight="1" spans="1:7">
      <c r="A9" s="41" t="s">
        <v>95</v>
      </c>
      <c r="B9" s="42">
        <v>61.6226</v>
      </c>
      <c r="C9" s="46">
        <v>84.749</v>
      </c>
      <c r="D9" s="13" t="s">
        <v>11</v>
      </c>
      <c r="E9" s="13" t="s">
        <v>11</v>
      </c>
      <c r="F9" s="44">
        <v>79.1283</v>
      </c>
      <c r="G9" s="45">
        <f t="shared" si="0"/>
        <v>56.0019</v>
      </c>
    </row>
    <row r="10" s="27" customFormat="1" ht="17.9" customHeight="1" spans="1:7">
      <c r="A10" s="41" t="s">
        <v>18</v>
      </c>
      <c r="B10" s="42">
        <v>31.4121</v>
      </c>
      <c r="C10" s="46">
        <v>44.1182</v>
      </c>
      <c r="D10" s="47" t="s">
        <v>11</v>
      </c>
      <c r="E10" s="47" t="s">
        <v>11</v>
      </c>
      <c r="F10" s="48">
        <v>72.9094</v>
      </c>
      <c r="G10" s="45">
        <f t="shared" si="0"/>
        <v>60.2033</v>
      </c>
    </row>
    <row r="11" s="26" customFormat="1" ht="17.9" customHeight="1" spans="1:7">
      <c r="A11" s="41" t="s">
        <v>96</v>
      </c>
      <c r="B11" s="42">
        <v>88.967</v>
      </c>
      <c r="C11" s="46">
        <v>90.919</v>
      </c>
      <c r="D11" s="13" t="s">
        <v>20</v>
      </c>
      <c r="E11" s="13" t="s">
        <v>21</v>
      </c>
      <c r="F11" s="44">
        <v>203.137</v>
      </c>
      <c r="G11" s="45">
        <f t="shared" si="0"/>
        <v>201.185</v>
      </c>
    </row>
    <row r="12" s="26" customFormat="1" ht="17.9" customHeight="1" spans="1:7">
      <c r="A12" s="41" t="s">
        <v>22</v>
      </c>
      <c r="B12" s="49">
        <v>271.6453</v>
      </c>
      <c r="C12" s="46">
        <v>238.3938</v>
      </c>
      <c r="D12" s="13" t="s">
        <v>15</v>
      </c>
      <c r="E12" s="13" t="s">
        <v>16</v>
      </c>
      <c r="F12" s="44">
        <v>279.44271</v>
      </c>
      <c r="G12" s="45">
        <f t="shared" si="0"/>
        <v>312.69421</v>
      </c>
    </row>
    <row r="13" s="26" customFormat="1" ht="17.9" customHeight="1" spans="1:7">
      <c r="A13" s="41" t="s">
        <v>23</v>
      </c>
      <c r="B13" s="49">
        <v>188.304</v>
      </c>
      <c r="C13" s="46">
        <v>170.3911</v>
      </c>
      <c r="D13" s="13" t="s">
        <v>11</v>
      </c>
      <c r="E13" s="13" t="s">
        <v>11</v>
      </c>
      <c r="F13" s="44">
        <v>123.8666</v>
      </c>
      <c r="G13" s="45">
        <f t="shared" si="0"/>
        <v>141.7795</v>
      </c>
    </row>
    <row r="14" s="26" customFormat="1" ht="17.9" customHeight="1" spans="1:7">
      <c r="A14" s="41" t="s">
        <v>68</v>
      </c>
      <c r="B14" s="49">
        <v>14.2133</v>
      </c>
      <c r="C14" s="43">
        <v>2.659</v>
      </c>
      <c r="D14" s="13" t="s">
        <v>11</v>
      </c>
      <c r="E14" s="13" t="s">
        <v>11</v>
      </c>
      <c r="F14" s="44">
        <v>1.8723</v>
      </c>
      <c r="G14" s="45">
        <f t="shared" si="0"/>
        <v>13.4266</v>
      </c>
    </row>
    <row r="15" s="26" customFormat="1" ht="17.9" customHeight="1" spans="1:7">
      <c r="A15" s="41" t="s">
        <v>70</v>
      </c>
      <c r="B15" s="49">
        <v>334.4543</v>
      </c>
      <c r="C15" s="43">
        <v>223.5323</v>
      </c>
      <c r="D15" s="13" t="s">
        <v>11</v>
      </c>
      <c r="E15" s="13" t="s">
        <v>11</v>
      </c>
      <c r="F15" s="44">
        <v>103.0389</v>
      </c>
      <c r="G15" s="45">
        <f t="shared" si="0"/>
        <v>213.9609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0</v>
      </c>
      <c r="C17" s="43">
        <v>0</v>
      </c>
      <c r="D17" s="13" t="s">
        <v>11</v>
      </c>
      <c r="E17" s="13" t="s">
        <v>11</v>
      </c>
      <c r="F17" s="44">
        <v>1.475</v>
      </c>
      <c r="G17" s="45">
        <f t="shared" si="0"/>
        <v>1.475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0.437</v>
      </c>
      <c r="G18" s="45">
        <f t="shared" si="0"/>
        <v>0.437</v>
      </c>
    </row>
    <row r="19" s="26" customFormat="1" ht="17.9" customHeight="1" spans="1:7">
      <c r="A19" s="41" t="s">
        <v>27</v>
      </c>
      <c r="B19" s="59">
        <v>128.645</v>
      </c>
      <c r="C19" s="46">
        <v>64.55</v>
      </c>
      <c r="D19" s="13" t="s">
        <v>11</v>
      </c>
      <c r="E19" s="13" t="s">
        <v>11</v>
      </c>
      <c r="F19" s="44">
        <v>94.051</v>
      </c>
      <c r="G19" s="45">
        <f t="shared" si="0"/>
        <v>158.146</v>
      </c>
    </row>
    <row r="20" s="26" customFormat="1" ht="17.9" customHeight="1" spans="1:7">
      <c r="A20" s="41" t="s">
        <v>97</v>
      </c>
      <c r="B20" s="59">
        <v>510.52369</v>
      </c>
      <c r="C20" s="46">
        <v>528.93138</v>
      </c>
      <c r="D20" s="13" t="s">
        <v>29</v>
      </c>
      <c r="E20" s="13" t="s">
        <v>16</v>
      </c>
      <c r="F20" s="44">
        <v>629.1696</v>
      </c>
      <c r="G20" s="45">
        <f t="shared" si="0"/>
        <v>610.76191</v>
      </c>
    </row>
    <row r="21" s="26" customFormat="1" ht="17.9" customHeight="1" spans="1:7">
      <c r="A21" s="41" t="s">
        <v>128</v>
      </c>
      <c r="B21" s="59"/>
      <c r="C21" s="46"/>
      <c r="D21" s="13"/>
      <c r="E21" s="13"/>
      <c r="F21" s="44" t="s">
        <v>147</v>
      </c>
      <c r="G21" s="50" t="s">
        <v>147</v>
      </c>
    </row>
    <row r="22" s="26" customFormat="1" ht="17.9" customHeight="1" spans="1:7">
      <c r="A22" s="41" t="s">
        <v>30</v>
      </c>
      <c r="B22" s="60">
        <v>0</v>
      </c>
      <c r="C22" s="51">
        <v>0</v>
      </c>
      <c r="D22" s="13" t="s">
        <v>11</v>
      </c>
      <c r="E22" s="13" t="s">
        <v>11</v>
      </c>
      <c r="F22" s="44">
        <v>0</v>
      </c>
      <c r="G22" s="52">
        <v>0</v>
      </c>
    </row>
    <row r="23" s="26" customFormat="1" ht="17.9" customHeight="1" spans="1:7">
      <c r="A23" s="15" t="s">
        <v>31</v>
      </c>
      <c r="B23" s="53">
        <f t="shared" ref="B23:G23" si="1">SUM(B5:B22)</f>
        <v>1797.63569</v>
      </c>
      <c r="C23" s="51">
        <f t="shared" si="1"/>
        <v>1582.06598</v>
      </c>
      <c r="D23" s="13" t="s">
        <v>11</v>
      </c>
      <c r="E23" s="13" t="s">
        <v>11</v>
      </c>
      <c r="F23" s="54">
        <v>1779.69241</v>
      </c>
      <c r="G23" s="50">
        <f t="shared" si="1"/>
        <v>1995.26212</v>
      </c>
    </row>
    <row r="24" s="26" customFormat="1" spans="1:7">
      <c r="A24" s="18" t="s">
        <v>32</v>
      </c>
      <c r="B24" s="55"/>
      <c r="C24" s="55"/>
      <c r="D24" s="18"/>
      <c r="F24" s="30"/>
      <c r="G24" s="28"/>
    </row>
    <row r="25" s="26" customFormat="1" spans="1:7">
      <c r="A25" s="56" t="s">
        <v>98</v>
      </c>
      <c r="B25" s="57"/>
      <c r="C25" s="57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58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5" sqref="G5:G23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153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8.3723</v>
      </c>
      <c r="C5" s="43">
        <v>13.8383</v>
      </c>
      <c r="D5" s="13" t="s">
        <v>11</v>
      </c>
      <c r="E5" s="13" t="s">
        <v>11</v>
      </c>
      <c r="F5" s="44">
        <v>11.8154</v>
      </c>
      <c r="G5" s="45">
        <f t="shared" ref="G5:G20" si="0">F5+B5-C5</f>
        <v>6.3494</v>
      </c>
    </row>
    <row r="6" s="26" customFormat="1" ht="17.9" customHeight="1" spans="1:7">
      <c r="A6" s="41" t="s">
        <v>93</v>
      </c>
      <c r="B6" s="42">
        <v>0.954</v>
      </c>
      <c r="C6" s="43">
        <v>6.614</v>
      </c>
      <c r="D6" s="13" t="s">
        <v>11</v>
      </c>
      <c r="E6" s="13" t="s">
        <v>11</v>
      </c>
      <c r="F6" s="44">
        <v>6.562</v>
      </c>
      <c r="G6" s="45">
        <f t="shared" si="0"/>
        <v>0.902</v>
      </c>
    </row>
    <row r="7" s="26" customFormat="1" ht="17.9" customHeight="1" spans="1:7">
      <c r="A7" s="41" t="s">
        <v>94</v>
      </c>
      <c r="B7" s="43">
        <v>0</v>
      </c>
      <c r="C7" s="46">
        <v>0</v>
      </c>
      <c r="D7" s="13" t="s">
        <v>11</v>
      </c>
      <c r="E7" s="13" t="s">
        <v>11</v>
      </c>
      <c r="F7" s="44">
        <v>11.271</v>
      </c>
      <c r="G7" s="45">
        <f t="shared" si="0"/>
        <v>11.271</v>
      </c>
    </row>
    <row r="8" s="26" customFormat="1" ht="17.9" customHeight="1" spans="1:7">
      <c r="A8" s="41" t="s">
        <v>14</v>
      </c>
      <c r="B8" s="43">
        <v>178.5376</v>
      </c>
      <c r="C8" s="46">
        <v>168.9019</v>
      </c>
      <c r="D8" s="13" t="s">
        <v>15</v>
      </c>
      <c r="E8" s="13" t="s">
        <v>16</v>
      </c>
      <c r="F8" s="44">
        <v>195.5424</v>
      </c>
      <c r="G8" s="45">
        <f t="shared" si="0"/>
        <v>205.1781</v>
      </c>
    </row>
    <row r="9" s="26" customFormat="1" ht="17.9" customHeight="1" spans="1:7">
      <c r="A9" s="41" t="s">
        <v>95</v>
      </c>
      <c r="B9" s="42">
        <v>180.4498</v>
      </c>
      <c r="C9" s="46">
        <v>118.6441</v>
      </c>
      <c r="D9" s="13" t="s">
        <v>11</v>
      </c>
      <c r="E9" s="13" t="s">
        <v>11</v>
      </c>
      <c r="F9" s="44">
        <v>56.0019</v>
      </c>
      <c r="G9" s="45">
        <f t="shared" si="0"/>
        <v>117.8076</v>
      </c>
    </row>
    <row r="10" s="27" customFormat="1" ht="17.9" customHeight="1" spans="1:7">
      <c r="A10" s="41" t="s">
        <v>18</v>
      </c>
      <c r="B10" s="42">
        <v>31.4509</v>
      </c>
      <c r="C10" s="46">
        <v>24.8431</v>
      </c>
      <c r="D10" s="47" t="s">
        <v>11</v>
      </c>
      <c r="E10" s="47" t="s">
        <v>11</v>
      </c>
      <c r="F10" s="48">
        <v>60.2033</v>
      </c>
      <c r="G10" s="45">
        <f t="shared" si="0"/>
        <v>66.8111</v>
      </c>
    </row>
    <row r="11" s="26" customFormat="1" ht="17.9" customHeight="1" spans="1:7">
      <c r="A11" s="41" t="s">
        <v>96</v>
      </c>
      <c r="B11" s="42">
        <v>55.76</v>
      </c>
      <c r="C11" s="46">
        <v>92.404</v>
      </c>
      <c r="D11" s="13" t="s">
        <v>20</v>
      </c>
      <c r="E11" s="13" t="s">
        <v>21</v>
      </c>
      <c r="F11" s="44">
        <v>201.185</v>
      </c>
      <c r="G11" s="45">
        <f t="shared" si="0"/>
        <v>164.541</v>
      </c>
    </row>
    <row r="12" s="26" customFormat="1" ht="17.9" customHeight="1" spans="1:7">
      <c r="A12" s="41" t="s">
        <v>22</v>
      </c>
      <c r="B12" s="49">
        <v>245.9895</v>
      </c>
      <c r="C12" s="46">
        <v>217.7608</v>
      </c>
      <c r="D12" s="13" t="s">
        <v>15</v>
      </c>
      <c r="E12" s="13" t="s">
        <v>16</v>
      </c>
      <c r="F12" s="44">
        <v>312.69421</v>
      </c>
      <c r="G12" s="45">
        <f t="shared" si="0"/>
        <v>340.92291</v>
      </c>
    </row>
    <row r="13" s="26" customFormat="1" ht="17.9" customHeight="1" spans="1:7">
      <c r="A13" s="41" t="s">
        <v>23</v>
      </c>
      <c r="B13" s="49">
        <v>196.6597</v>
      </c>
      <c r="C13" s="46">
        <v>178.3452</v>
      </c>
      <c r="D13" s="13" t="s">
        <v>11</v>
      </c>
      <c r="E13" s="13" t="s">
        <v>11</v>
      </c>
      <c r="F13" s="44">
        <v>141.7795</v>
      </c>
      <c r="G13" s="45">
        <f t="shared" si="0"/>
        <v>160.094</v>
      </c>
    </row>
    <row r="14" s="26" customFormat="1" ht="17.9" customHeight="1" spans="1:7">
      <c r="A14" s="41" t="s">
        <v>68</v>
      </c>
      <c r="B14" s="49">
        <v>0.139</v>
      </c>
      <c r="C14" s="43">
        <v>1.5152</v>
      </c>
      <c r="D14" s="13" t="s">
        <v>11</v>
      </c>
      <c r="E14" s="13" t="s">
        <v>11</v>
      </c>
      <c r="F14" s="44">
        <v>13.4266</v>
      </c>
      <c r="G14" s="45">
        <f t="shared" si="0"/>
        <v>12.0504</v>
      </c>
    </row>
    <row r="15" s="26" customFormat="1" ht="17.9" customHeight="1" spans="1:7">
      <c r="A15" s="41" t="s">
        <v>70</v>
      </c>
      <c r="B15" s="49">
        <v>121.9318</v>
      </c>
      <c r="C15" s="43">
        <v>218.8248</v>
      </c>
      <c r="D15" s="13" t="s">
        <v>11</v>
      </c>
      <c r="E15" s="13" t="s">
        <v>11</v>
      </c>
      <c r="F15" s="44">
        <v>213.9609</v>
      </c>
      <c r="G15" s="45">
        <f t="shared" si="0"/>
        <v>117.0679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0</v>
      </c>
      <c r="C17" s="43">
        <v>0</v>
      </c>
      <c r="D17" s="13" t="s">
        <v>11</v>
      </c>
      <c r="E17" s="13" t="s">
        <v>11</v>
      </c>
      <c r="F17" s="44">
        <v>1.475</v>
      </c>
      <c r="G17" s="45">
        <f t="shared" si="0"/>
        <v>1.475</v>
      </c>
    </row>
    <row r="18" s="26" customFormat="1" ht="17.9" customHeight="1" spans="1:7">
      <c r="A18" s="41" t="s">
        <v>26</v>
      </c>
      <c r="B18" s="49">
        <v>0</v>
      </c>
      <c r="C18" s="43">
        <v>0.437</v>
      </c>
      <c r="D18" s="13" t="s">
        <v>11</v>
      </c>
      <c r="E18" s="13" t="s">
        <v>11</v>
      </c>
      <c r="F18" s="44">
        <v>0.437</v>
      </c>
      <c r="G18" s="45">
        <f t="shared" si="0"/>
        <v>0</v>
      </c>
    </row>
    <row r="19" s="26" customFormat="1" ht="17.9" customHeight="1" spans="1:7">
      <c r="A19" s="41" t="s">
        <v>27</v>
      </c>
      <c r="B19" s="59">
        <v>150.353</v>
      </c>
      <c r="C19" s="46">
        <v>157.493</v>
      </c>
      <c r="D19" s="13" t="s">
        <v>11</v>
      </c>
      <c r="E19" s="13" t="s">
        <v>11</v>
      </c>
      <c r="F19" s="44">
        <v>158.146</v>
      </c>
      <c r="G19" s="45">
        <f t="shared" si="0"/>
        <v>151.006</v>
      </c>
    </row>
    <row r="20" s="26" customFormat="1" ht="17.9" customHeight="1" spans="1:7">
      <c r="A20" s="41" t="s">
        <v>97</v>
      </c>
      <c r="B20" s="59">
        <v>470.38029</v>
      </c>
      <c r="C20" s="46">
        <v>409.5218</v>
      </c>
      <c r="D20" s="13" t="s">
        <v>29</v>
      </c>
      <c r="E20" s="13" t="s">
        <v>16</v>
      </c>
      <c r="F20" s="44">
        <v>610.76191</v>
      </c>
      <c r="G20" s="45">
        <f t="shared" si="0"/>
        <v>671.6204</v>
      </c>
    </row>
    <row r="21" s="26" customFormat="1" ht="17.9" customHeight="1" spans="1:7">
      <c r="A21" s="41" t="s">
        <v>128</v>
      </c>
      <c r="B21" s="59"/>
      <c r="C21" s="46"/>
      <c r="D21" s="13"/>
      <c r="E21" s="13"/>
      <c r="F21" s="44" t="s">
        <v>147</v>
      </c>
      <c r="G21" s="50" t="s">
        <v>147</v>
      </c>
    </row>
    <row r="22" s="26" customFormat="1" ht="17.9" customHeight="1" spans="1:7">
      <c r="A22" s="41" t="s">
        <v>30</v>
      </c>
      <c r="B22" s="60"/>
      <c r="C22" s="51"/>
      <c r="D22" s="13" t="s">
        <v>11</v>
      </c>
      <c r="E22" s="13" t="s">
        <v>11</v>
      </c>
      <c r="F22" s="44">
        <v>0</v>
      </c>
      <c r="G22" s="52">
        <v>0</v>
      </c>
    </row>
    <row r="23" s="26" customFormat="1" ht="17.9" customHeight="1" spans="1:7">
      <c r="A23" s="15" t="s">
        <v>31</v>
      </c>
      <c r="B23" s="53">
        <f t="shared" ref="B23:G23" si="1">SUM(B5:B22)</f>
        <v>1640.97789</v>
      </c>
      <c r="C23" s="51">
        <f t="shared" si="1"/>
        <v>1609.1432</v>
      </c>
      <c r="D23" s="13" t="s">
        <v>11</v>
      </c>
      <c r="E23" s="13" t="s">
        <v>11</v>
      </c>
      <c r="F23" s="54">
        <v>1995.26212</v>
      </c>
      <c r="G23" s="50">
        <f t="shared" si="1"/>
        <v>2027.09681</v>
      </c>
    </row>
    <row r="24" s="26" customFormat="1" spans="1:7">
      <c r="A24" s="18" t="s">
        <v>32</v>
      </c>
      <c r="B24" s="55"/>
      <c r="C24" s="55"/>
      <c r="D24" s="18"/>
      <c r="F24" s="30"/>
      <c r="G24" s="28"/>
    </row>
    <row r="25" s="26" customFormat="1" spans="1:7">
      <c r="A25" s="56" t="s">
        <v>98</v>
      </c>
      <c r="B25" s="57"/>
      <c r="C25" s="57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58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opLeftCell="C4" workbookViewId="0">
      <selection activeCell="G5" sqref="G5:G23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154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5.6084</v>
      </c>
      <c r="C5" s="43">
        <v>3.6931</v>
      </c>
      <c r="D5" s="13" t="s">
        <v>11</v>
      </c>
      <c r="E5" s="13" t="s">
        <v>11</v>
      </c>
      <c r="F5" s="44">
        <v>6.3494</v>
      </c>
      <c r="G5" s="45">
        <f t="shared" ref="G5:G20" si="0">F5+B5-C5</f>
        <v>8.2647</v>
      </c>
    </row>
    <row r="6" s="26" customFormat="1" ht="17.9" customHeight="1" spans="1:7">
      <c r="A6" s="41" t="s">
        <v>93</v>
      </c>
      <c r="B6" s="42">
        <v>11.105</v>
      </c>
      <c r="C6" s="43">
        <v>0.793</v>
      </c>
      <c r="D6" s="13" t="s">
        <v>11</v>
      </c>
      <c r="E6" s="13" t="s">
        <v>11</v>
      </c>
      <c r="F6" s="44">
        <v>0.902</v>
      </c>
      <c r="G6" s="45">
        <f t="shared" si="0"/>
        <v>11.214</v>
      </c>
    </row>
    <row r="7" s="26" customFormat="1" ht="17.9" customHeight="1" spans="1:7">
      <c r="A7" s="41" t="s">
        <v>94</v>
      </c>
      <c r="B7" s="43">
        <v>0</v>
      </c>
      <c r="C7" s="46">
        <v>0</v>
      </c>
      <c r="D7" s="13" t="s">
        <v>11</v>
      </c>
      <c r="E7" s="13" t="s">
        <v>11</v>
      </c>
      <c r="F7" s="44">
        <v>11.271</v>
      </c>
      <c r="G7" s="45">
        <f t="shared" si="0"/>
        <v>11.271</v>
      </c>
    </row>
    <row r="8" s="26" customFormat="1" ht="17.9" customHeight="1" spans="1:7">
      <c r="A8" s="41" t="s">
        <v>14</v>
      </c>
      <c r="B8" s="43">
        <v>105.0557</v>
      </c>
      <c r="C8" s="46">
        <v>149.4402</v>
      </c>
      <c r="D8" s="13" t="s">
        <v>15</v>
      </c>
      <c r="E8" s="13" t="s">
        <v>16</v>
      </c>
      <c r="F8" s="44">
        <v>205.1781</v>
      </c>
      <c r="G8" s="45">
        <f t="shared" si="0"/>
        <v>160.7936</v>
      </c>
    </row>
    <row r="9" s="26" customFormat="1" ht="17.9" customHeight="1" spans="1:7">
      <c r="A9" s="41" t="s">
        <v>95</v>
      </c>
      <c r="B9" s="42">
        <v>97.1442</v>
      </c>
      <c r="C9" s="46">
        <v>146.5422</v>
      </c>
      <c r="D9" s="13" t="s">
        <v>11</v>
      </c>
      <c r="E9" s="13" t="s">
        <v>11</v>
      </c>
      <c r="F9" s="44">
        <v>117.8076</v>
      </c>
      <c r="G9" s="45">
        <f t="shared" si="0"/>
        <v>68.4096</v>
      </c>
    </row>
    <row r="10" s="27" customFormat="1" ht="17.9" customHeight="1" spans="1:7">
      <c r="A10" s="41" t="s">
        <v>18</v>
      </c>
      <c r="B10" s="42">
        <v>45.5554</v>
      </c>
      <c r="C10" s="46">
        <v>62.1627</v>
      </c>
      <c r="D10" s="47" t="s">
        <v>11</v>
      </c>
      <c r="E10" s="47" t="s">
        <v>11</v>
      </c>
      <c r="F10" s="48">
        <v>66.8111</v>
      </c>
      <c r="G10" s="45">
        <f t="shared" si="0"/>
        <v>50.2038</v>
      </c>
    </row>
    <row r="11" s="26" customFormat="1" ht="17.9" customHeight="1" spans="1:7">
      <c r="A11" s="41" t="s">
        <v>96</v>
      </c>
      <c r="B11" s="42">
        <v>92.207</v>
      </c>
      <c r="C11" s="46">
        <v>83.66</v>
      </c>
      <c r="D11" s="13" t="s">
        <v>20</v>
      </c>
      <c r="E11" s="13" t="s">
        <v>21</v>
      </c>
      <c r="F11" s="44">
        <v>164.541</v>
      </c>
      <c r="G11" s="45">
        <f t="shared" si="0"/>
        <v>173.088</v>
      </c>
    </row>
    <row r="12" s="26" customFormat="1" ht="17.9" customHeight="1" spans="1:7">
      <c r="A12" s="41" t="s">
        <v>22</v>
      </c>
      <c r="B12" s="49">
        <v>294.3242</v>
      </c>
      <c r="C12" s="46">
        <v>399.2666</v>
      </c>
      <c r="D12" s="13" t="s">
        <v>15</v>
      </c>
      <c r="E12" s="13" t="s">
        <v>16</v>
      </c>
      <c r="F12" s="44">
        <v>340.92291</v>
      </c>
      <c r="G12" s="45">
        <f t="shared" si="0"/>
        <v>235.98051</v>
      </c>
    </row>
    <row r="13" s="26" customFormat="1" ht="17.9" customHeight="1" spans="1:7">
      <c r="A13" s="41" t="s">
        <v>23</v>
      </c>
      <c r="B13" s="49">
        <v>148.0529</v>
      </c>
      <c r="C13" s="46">
        <v>144.1559</v>
      </c>
      <c r="D13" s="13" t="s">
        <v>11</v>
      </c>
      <c r="E13" s="13" t="s">
        <v>11</v>
      </c>
      <c r="F13" s="44">
        <v>160.094</v>
      </c>
      <c r="G13" s="45">
        <f t="shared" si="0"/>
        <v>163.991</v>
      </c>
    </row>
    <row r="14" s="26" customFormat="1" ht="17.9" customHeight="1" spans="1:7">
      <c r="A14" s="41" t="s">
        <v>68</v>
      </c>
      <c r="B14" s="49">
        <v>3.3758</v>
      </c>
      <c r="C14" s="43">
        <v>12.4759</v>
      </c>
      <c r="D14" s="13" t="s">
        <v>11</v>
      </c>
      <c r="E14" s="13" t="s">
        <v>11</v>
      </c>
      <c r="F14" s="44">
        <v>12.0504</v>
      </c>
      <c r="G14" s="45">
        <f t="shared" si="0"/>
        <v>2.9503</v>
      </c>
    </row>
    <row r="15" s="26" customFormat="1" ht="17.9" customHeight="1" spans="1:7">
      <c r="A15" s="41" t="s">
        <v>70</v>
      </c>
      <c r="B15" s="49">
        <v>71.7617</v>
      </c>
      <c r="C15" s="43">
        <v>86.2297</v>
      </c>
      <c r="D15" s="13" t="s">
        <v>11</v>
      </c>
      <c r="E15" s="13" t="s">
        <v>11</v>
      </c>
      <c r="F15" s="44">
        <v>117.0679</v>
      </c>
      <c r="G15" s="45">
        <f t="shared" si="0"/>
        <v>102.5999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0</v>
      </c>
      <c r="C17" s="43">
        <v>0</v>
      </c>
      <c r="D17" s="13" t="s">
        <v>11</v>
      </c>
      <c r="E17" s="13" t="s">
        <v>11</v>
      </c>
      <c r="F17" s="44">
        <v>1.475</v>
      </c>
      <c r="G17" s="45">
        <f t="shared" si="0"/>
        <v>1.475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</v>
      </c>
      <c r="G18" s="45">
        <f t="shared" si="0"/>
        <v>0</v>
      </c>
    </row>
    <row r="19" s="26" customFormat="1" ht="17.9" customHeight="1" spans="1:7">
      <c r="A19" s="41" t="s">
        <v>27</v>
      </c>
      <c r="B19" s="59">
        <v>93.29</v>
      </c>
      <c r="C19" s="46">
        <v>212.416</v>
      </c>
      <c r="D19" s="13" t="s">
        <v>11</v>
      </c>
      <c r="E19" s="13" t="s">
        <v>11</v>
      </c>
      <c r="F19" s="44">
        <v>151.006</v>
      </c>
      <c r="G19" s="45">
        <f t="shared" si="0"/>
        <v>31.88</v>
      </c>
    </row>
    <row r="20" s="26" customFormat="1" ht="17.9" customHeight="1" spans="1:7">
      <c r="A20" s="41" t="s">
        <v>97</v>
      </c>
      <c r="B20" s="59">
        <v>540.45975</v>
      </c>
      <c r="C20" s="46">
        <v>653.59133</v>
      </c>
      <c r="D20" s="13" t="s">
        <v>29</v>
      </c>
      <c r="E20" s="13" t="s">
        <v>16</v>
      </c>
      <c r="F20" s="44">
        <v>671.6204</v>
      </c>
      <c r="G20" s="45">
        <f t="shared" si="0"/>
        <v>558.48882</v>
      </c>
    </row>
    <row r="21" s="26" customFormat="1" ht="17.9" customHeight="1" spans="1:7">
      <c r="A21" s="41" t="s">
        <v>128</v>
      </c>
      <c r="B21" s="59"/>
      <c r="C21" s="46"/>
      <c r="D21" s="13"/>
      <c r="E21" s="13"/>
      <c r="F21" s="44" t="s">
        <v>147</v>
      </c>
      <c r="G21" s="50" t="s">
        <v>147</v>
      </c>
    </row>
    <row r="22" s="26" customFormat="1" ht="17.9" customHeight="1" spans="1:7">
      <c r="A22" s="41" t="s">
        <v>30</v>
      </c>
      <c r="B22" s="60"/>
      <c r="C22" s="51"/>
      <c r="D22" s="13" t="s">
        <v>11</v>
      </c>
      <c r="E22" s="13" t="s">
        <v>11</v>
      </c>
      <c r="F22" s="44">
        <v>0</v>
      </c>
      <c r="G22" s="52">
        <v>0</v>
      </c>
    </row>
    <row r="23" s="26" customFormat="1" ht="17.9" customHeight="1" spans="1:7">
      <c r="A23" s="15" t="s">
        <v>31</v>
      </c>
      <c r="B23" s="53">
        <f t="shared" ref="B23:G23" si="1">SUM(B5:B22)</f>
        <v>1507.94005</v>
      </c>
      <c r="C23" s="51">
        <f t="shared" si="1"/>
        <v>1954.42663</v>
      </c>
      <c r="D23" s="13" t="s">
        <v>11</v>
      </c>
      <c r="E23" s="13" t="s">
        <v>11</v>
      </c>
      <c r="F23" s="54">
        <v>2027.09681</v>
      </c>
      <c r="G23" s="50">
        <f t="shared" si="1"/>
        <v>1580.61023</v>
      </c>
    </row>
    <row r="24" s="26" customFormat="1" spans="1:7">
      <c r="A24" s="18" t="s">
        <v>32</v>
      </c>
      <c r="B24" s="55"/>
      <c r="C24" s="55"/>
      <c r="D24" s="18"/>
      <c r="F24" s="30"/>
      <c r="G24" s="28"/>
    </row>
    <row r="25" s="26" customFormat="1" spans="1:7">
      <c r="A25" s="56" t="s">
        <v>98</v>
      </c>
      <c r="B25" s="57"/>
      <c r="C25" s="57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58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5" sqref="G5:G23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155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7.6523</v>
      </c>
      <c r="C5" s="43">
        <v>7.2878</v>
      </c>
      <c r="D5" s="13" t="s">
        <v>11</v>
      </c>
      <c r="E5" s="13" t="s">
        <v>11</v>
      </c>
      <c r="F5" s="44">
        <v>8.2647</v>
      </c>
      <c r="G5" s="45">
        <f t="shared" ref="G5:G20" si="0">F5+B5-C5</f>
        <v>8.6292</v>
      </c>
    </row>
    <row r="6" s="26" customFormat="1" ht="17.9" customHeight="1" spans="1:7">
      <c r="A6" s="41" t="s">
        <v>93</v>
      </c>
      <c r="B6" s="42">
        <v>6.9425</v>
      </c>
      <c r="C6" s="43">
        <v>11.105</v>
      </c>
      <c r="D6" s="13" t="s">
        <v>11</v>
      </c>
      <c r="E6" s="13" t="s">
        <v>11</v>
      </c>
      <c r="F6" s="44">
        <v>11.214</v>
      </c>
      <c r="G6" s="45">
        <f t="shared" si="0"/>
        <v>7.0515</v>
      </c>
    </row>
    <row r="7" s="26" customFormat="1" ht="17.9" customHeight="1" spans="1:7">
      <c r="A7" s="41" t="s">
        <v>94</v>
      </c>
      <c r="B7" s="43">
        <v>0</v>
      </c>
      <c r="C7" s="46">
        <v>11.271</v>
      </c>
      <c r="D7" s="13" t="s">
        <v>11</v>
      </c>
      <c r="E7" s="13" t="s">
        <v>11</v>
      </c>
      <c r="F7" s="44">
        <v>11.271</v>
      </c>
      <c r="G7" s="45">
        <f t="shared" si="0"/>
        <v>0</v>
      </c>
    </row>
    <row r="8" s="26" customFormat="1" ht="17.9" customHeight="1" spans="1:7">
      <c r="A8" s="41" t="s">
        <v>14</v>
      </c>
      <c r="B8" s="43">
        <v>243.4522</v>
      </c>
      <c r="C8" s="46">
        <v>175.4184</v>
      </c>
      <c r="D8" s="13" t="s">
        <v>15</v>
      </c>
      <c r="E8" s="13" t="s">
        <v>16</v>
      </c>
      <c r="F8" s="44">
        <v>160.7936</v>
      </c>
      <c r="G8" s="45">
        <f t="shared" si="0"/>
        <v>228.8274</v>
      </c>
    </row>
    <row r="9" s="26" customFormat="1" ht="17.9" customHeight="1" spans="1:7">
      <c r="A9" s="41" t="s">
        <v>95</v>
      </c>
      <c r="B9" s="42">
        <v>173.1417</v>
      </c>
      <c r="C9" s="46">
        <v>144.2711</v>
      </c>
      <c r="D9" s="13" t="s">
        <v>11</v>
      </c>
      <c r="E9" s="13" t="s">
        <v>11</v>
      </c>
      <c r="F9" s="44">
        <v>68.4096</v>
      </c>
      <c r="G9" s="45">
        <f t="shared" si="0"/>
        <v>97.2802</v>
      </c>
    </row>
    <row r="10" s="27" customFormat="1" ht="17.9" customHeight="1" spans="1:7">
      <c r="A10" s="41" t="s">
        <v>18</v>
      </c>
      <c r="B10" s="42">
        <v>28.9185</v>
      </c>
      <c r="C10" s="46">
        <v>39.8016</v>
      </c>
      <c r="D10" s="47" t="s">
        <v>11</v>
      </c>
      <c r="E10" s="47" t="s">
        <v>11</v>
      </c>
      <c r="F10" s="48">
        <v>50.2038</v>
      </c>
      <c r="G10" s="45">
        <f t="shared" si="0"/>
        <v>39.3207</v>
      </c>
    </row>
    <row r="11" s="26" customFormat="1" ht="17.9" customHeight="1" spans="1:7">
      <c r="A11" s="41" t="s">
        <v>96</v>
      </c>
      <c r="B11" s="42">
        <v>40.642</v>
      </c>
      <c r="C11" s="46">
        <v>130.418</v>
      </c>
      <c r="D11" s="13" t="s">
        <v>20</v>
      </c>
      <c r="E11" s="13" t="s">
        <v>21</v>
      </c>
      <c r="F11" s="44">
        <v>173.088</v>
      </c>
      <c r="G11" s="45">
        <f t="shared" si="0"/>
        <v>83.312</v>
      </c>
    </row>
    <row r="12" s="26" customFormat="1" ht="17.9" customHeight="1" spans="1:7">
      <c r="A12" s="41" t="s">
        <v>22</v>
      </c>
      <c r="B12" s="49">
        <v>382.9102</v>
      </c>
      <c r="C12" s="46">
        <v>477.1452</v>
      </c>
      <c r="D12" s="13" t="s">
        <v>15</v>
      </c>
      <c r="E12" s="13" t="s">
        <v>16</v>
      </c>
      <c r="F12" s="44">
        <v>235.98051</v>
      </c>
      <c r="G12" s="45">
        <f t="shared" si="0"/>
        <v>141.74551</v>
      </c>
    </row>
    <row r="13" s="26" customFormat="1" ht="17.9" customHeight="1" spans="1:7">
      <c r="A13" s="41" t="s">
        <v>23</v>
      </c>
      <c r="B13" s="49">
        <v>144.9015</v>
      </c>
      <c r="C13" s="46">
        <v>171.5945</v>
      </c>
      <c r="D13" s="13" t="s">
        <v>11</v>
      </c>
      <c r="E13" s="13" t="s">
        <v>11</v>
      </c>
      <c r="F13" s="44">
        <v>163.991</v>
      </c>
      <c r="G13" s="45">
        <f t="shared" si="0"/>
        <v>137.298</v>
      </c>
    </row>
    <row r="14" s="26" customFormat="1" ht="17.9" customHeight="1" spans="1:7">
      <c r="A14" s="41" t="s">
        <v>68</v>
      </c>
      <c r="B14" s="49">
        <v>1.2029</v>
      </c>
      <c r="C14" s="43">
        <v>1.6834</v>
      </c>
      <c r="D14" s="13" t="s">
        <v>11</v>
      </c>
      <c r="E14" s="13" t="s">
        <v>11</v>
      </c>
      <c r="F14" s="44">
        <v>2.9503</v>
      </c>
      <c r="G14" s="45">
        <f t="shared" si="0"/>
        <v>2.4698</v>
      </c>
    </row>
    <row r="15" s="26" customFormat="1" ht="17.9" customHeight="1" spans="1:7">
      <c r="A15" s="41" t="s">
        <v>70</v>
      </c>
      <c r="B15" s="49">
        <v>76.0956</v>
      </c>
      <c r="C15" s="43">
        <v>109.524</v>
      </c>
      <c r="D15" s="13" t="s">
        <v>11</v>
      </c>
      <c r="E15" s="13" t="s">
        <v>11</v>
      </c>
      <c r="F15" s="44">
        <v>102.5999</v>
      </c>
      <c r="G15" s="45">
        <f t="shared" si="0"/>
        <v>69.1715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0</v>
      </c>
      <c r="C17" s="43">
        <v>1.475</v>
      </c>
      <c r="D17" s="13" t="s">
        <v>11</v>
      </c>
      <c r="E17" s="13" t="s">
        <v>11</v>
      </c>
      <c r="F17" s="44">
        <v>1.475</v>
      </c>
      <c r="G17" s="45">
        <f t="shared" si="0"/>
        <v>0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</v>
      </c>
      <c r="G18" s="45">
        <f t="shared" si="0"/>
        <v>0</v>
      </c>
    </row>
    <row r="19" s="26" customFormat="1" ht="17.9" customHeight="1" spans="1:7">
      <c r="A19" s="41" t="s">
        <v>27</v>
      </c>
      <c r="B19" s="59">
        <v>31.499</v>
      </c>
      <c r="C19" s="46">
        <v>36.379</v>
      </c>
      <c r="D19" s="13" t="s">
        <v>11</v>
      </c>
      <c r="E19" s="13" t="s">
        <v>11</v>
      </c>
      <c r="F19" s="44">
        <v>31.8800000000001</v>
      </c>
      <c r="G19" s="45">
        <f t="shared" si="0"/>
        <v>27.0000000000001</v>
      </c>
    </row>
    <row r="20" s="26" customFormat="1" ht="17.9" customHeight="1" spans="1:7">
      <c r="A20" s="41" t="s">
        <v>97</v>
      </c>
      <c r="B20" s="59">
        <v>522.60615</v>
      </c>
      <c r="C20" s="46">
        <v>715.24705</v>
      </c>
      <c r="D20" s="13" t="s">
        <v>29</v>
      </c>
      <c r="E20" s="13" t="s">
        <v>16</v>
      </c>
      <c r="F20" s="44">
        <v>558.48882</v>
      </c>
      <c r="G20" s="45">
        <f t="shared" si="0"/>
        <v>365.84792</v>
      </c>
    </row>
    <row r="21" s="26" customFormat="1" ht="17.9" customHeight="1" spans="1:7">
      <c r="A21" s="41" t="s">
        <v>128</v>
      </c>
      <c r="B21" s="59"/>
      <c r="C21" s="46"/>
      <c r="D21" s="13"/>
      <c r="E21" s="13"/>
      <c r="F21" s="44" t="s">
        <v>147</v>
      </c>
      <c r="G21" s="50" t="s">
        <v>147</v>
      </c>
    </row>
    <row r="22" s="26" customFormat="1" ht="17.9" customHeight="1" spans="1:7">
      <c r="A22" s="41" t="s">
        <v>30</v>
      </c>
      <c r="B22" s="60"/>
      <c r="C22" s="51"/>
      <c r="D22" s="13" t="s">
        <v>11</v>
      </c>
      <c r="E22" s="13" t="s">
        <v>11</v>
      </c>
      <c r="F22" s="44">
        <v>0</v>
      </c>
      <c r="G22" s="52">
        <v>0</v>
      </c>
    </row>
    <row r="23" s="26" customFormat="1" ht="17.9" customHeight="1" spans="1:7">
      <c r="A23" s="15" t="s">
        <v>31</v>
      </c>
      <c r="B23" s="53">
        <f t="shared" ref="B23:G23" si="1">SUM(B5:B22)</f>
        <v>1659.96455</v>
      </c>
      <c r="C23" s="51">
        <f t="shared" si="1"/>
        <v>2032.62105</v>
      </c>
      <c r="D23" s="13" t="s">
        <v>11</v>
      </c>
      <c r="E23" s="13" t="s">
        <v>11</v>
      </c>
      <c r="F23" s="54">
        <v>1580.61023</v>
      </c>
      <c r="G23" s="50">
        <f t="shared" si="1"/>
        <v>1207.95373</v>
      </c>
    </row>
    <row r="24" s="26" customFormat="1" spans="1:7">
      <c r="A24" s="18" t="s">
        <v>32</v>
      </c>
      <c r="B24" s="55"/>
      <c r="C24" s="55"/>
      <c r="D24" s="18"/>
      <c r="F24" s="30"/>
      <c r="G24" s="28"/>
    </row>
    <row r="25" s="26" customFormat="1" spans="1:7">
      <c r="A25" s="56" t="s">
        <v>98</v>
      </c>
      <c r="B25" s="57"/>
      <c r="C25" s="57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58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5" sqref="G5:G23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156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4.9528</v>
      </c>
      <c r="C5" s="43">
        <v>10.7082</v>
      </c>
      <c r="D5" s="13" t="s">
        <v>11</v>
      </c>
      <c r="E5" s="13" t="s">
        <v>11</v>
      </c>
      <c r="F5" s="44">
        <v>8.6292</v>
      </c>
      <c r="G5" s="45">
        <f t="shared" ref="G5:G20" si="0">F5+B5-C5</f>
        <v>2.8738</v>
      </c>
    </row>
    <row r="6" s="26" customFormat="1" ht="17.9" customHeight="1" spans="1:7">
      <c r="A6" s="41" t="s">
        <v>93</v>
      </c>
      <c r="B6" s="42">
        <v>3.617</v>
      </c>
      <c r="C6" s="43">
        <v>8.473</v>
      </c>
      <c r="D6" s="13" t="s">
        <v>11</v>
      </c>
      <c r="E6" s="13" t="s">
        <v>11</v>
      </c>
      <c r="F6" s="44">
        <v>7.0515</v>
      </c>
      <c r="G6" s="45">
        <f t="shared" si="0"/>
        <v>2.1955</v>
      </c>
    </row>
    <row r="7" s="26" customFormat="1" ht="17.9" customHeight="1" spans="1:7">
      <c r="A7" s="41" t="s">
        <v>94</v>
      </c>
      <c r="B7" s="43">
        <v>140.79</v>
      </c>
      <c r="C7" s="46">
        <v>140.79</v>
      </c>
      <c r="D7" s="13" t="s">
        <v>11</v>
      </c>
      <c r="E7" s="13" t="s">
        <v>11</v>
      </c>
      <c r="F7" s="44">
        <v>0</v>
      </c>
      <c r="G7" s="45">
        <f t="shared" si="0"/>
        <v>0</v>
      </c>
    </row>
    <row r="8" s="26" customFormat="1" ht="17.9" customHeight="1" spans="1:7">
      <c r="A8" s="41" t="s">
        <v>14</v>
      </c>
      <c r="B8" s="43">
        <v>225.5277</v>
      </c>
      <c r="C8" s="46">
        <v>296.6657</v>
      </c>
      <c r="D8" s="13" t="s">
        <v>15</v>
      </c>
      <c r="E8" s="13" t="s">
        <v>16</v>
      </c>
      <c r="F8" s="44">
        <v>228.8274</v>
      </c>
      <c r="G8" s="45">
        <f t="shared" si="0"/>
        <v>157.6894</v>
      </c>
    </row>
    <row r="9" s="26" customFormat="1" ht="17.9" customHeight="1" spans="1:7">
      <c r="A9" s="41" t="s">
        <v>95</v>
      </c>
      <c r="B9" s="42">
        <v>91.1078</v>
      </c>
      <c r="C9" s="46">
        <v>102.0568</v>
      </c>
      <c r="D9" s="13" t="s">
        <v>11</v>
      </c>
      <c r="E9" s="13" t="s">
        <v>11</v>
      </c>
      <c r="F9" s="44">
        <v>97.2802</v>
      </c>
      <c r="G9" s="45">
        <f t="shared" si="0"/>
        <v>86.3312</v>
      </c>
    </row>
    <row r="10" s="27" customFormat="1" ht="17.9" customHeight="1" spans="1:7">
      <c r="A10" s="41" t="s">
        <v>18</v>
      </c>
      <c r="B10" s="42">
        <v>29.9824</v>
      </c>
      <c r="C10" s="46">
        <v>51.0435</v>
      </c>
      <c r="D10" s="47" t="s">
        <v>11</v>
      </c>
      <c r="E10" s="47" t="s">
        <v>11</v>
      </c>
      <c r="F10" s="48">
        <v>39.3207</v>
      </c>
      <c r="G10" s="45">
        <f t="shared" si="0"/>
        <v>18.2596</v>
      </c>
    </row>
    <row r="11" s="26" customFormat="1" ht="17.9" customHeight="1" spans="1:7">
      <c r="A11" s="41" t="s">
        <v>96</v>
      </c>
      <c r="B11" s="42">
        <v>188.1245</v>
      </c>
      <c r="C11" s="46">
        <v>157.691</v>
      </c>
      <c r="D11" s="13" t="s">
        <v>20</v>
      </c>
      <c r="E11" s="13" t="s">
        <v>21</v>
      </c>
      <c r="F11" s="44">
        <v>83.312</v>
      </c>
      <c r="G11" s="45">
        <f t="shared" si="0"/>
        <v>113.7455</v>
      </c>
    </row>
    <row r="12" s="26" customFormat="1" ht="17.9" customHeight="1" spans="1:7">
      <c r="A12" s="41" t="s">
        <v>22</v>
      </c>
      <c r="B12" s="49">
        <v>575.8828</v>
      </c>
      <c r="C12" s="46">
        <v>468.10691</v>
      </c>
      <c r="D12" s="13" t="s">
        <v>15</v>
      </c>
      <c r="E12" s="13" t="s">
        <v>16</v>
      </c>
      <c r="F12" s="44">
        <v>141.74551</v>
      </c>
      <c r="G12" s="45">
        <f t="shared" si="0"/>
        <v>249.5214</v>
      </c>
    </row>
    <row r="13" s="26" customFormat="1" ht="17.9" customHeight="1" spans="1:7">
      <c r="A13" s="41" t="s">
        <v>23</v>
      </c>
      <c r="B13" s="49">
        <v>182.0388</v>
      </c>
      <c r="C13" s="46">
        <v>191.2938</v>
      </c>
      <c r="D13" s="13" t="s">
        <v>11</v>
      </c>
      <c r="E13" s="13" t="s">
        <v>11</v>
      </c>
      <c r="F13" s="44">
        <v>137.298</v>
      </c>
      <c r="G13" s="45">
        <f t="shared" si="0"/>
        <v>128.043</v>
      </c>
    </row>
    <row r="14" s="26" customFormat="1" ht="17.9" customHeight="1" spans="1:7">
      <c r="A14" s="41" t="s">
        <v>68</v>
      </c>
      <c r="B14" s="49">
        <v>11.8335</v>
      </c>
      <c r="C14" s="43">
        <v>3.5875</v>
      </c>
      <c r="D14" s="13" t="s">
        <v>11</v>
      </c>
      <c r="E14" s="13" t="s">
        <v>11</v>
      </c>
      <c r="F14" s="44">
        <v>2.4698</v>
      </c>
      <c r="G14" s="45">
        <f t="shared" si="0"/>
        <v>10.7158</v>
      </c>
    </row>
    <row r="15" s="26" customFormat="1" ht="17.9" customHeight="1" spans="1:7">
      <c r="A15" s="41" t="s">
        <v>70</v>
      </c>
      <c r="B15" s="49">
        <v>293.994</v>
      </c>
      <c r="C15" s="43">
        <v>198.6555</v>
      </c>
      <c r="D15" s="13" t="s">
        <v>11</v>
      </c>
      <c r="E15" s="13" t="s">
        <v>11</v>
      </c>
      <c r="F15" s="44">
        <v>69.1715</v>
      </c>
      <c r="G15" s="45">
        <f t="shared" si="0"/>
        <v>164.51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0</v>
      </c>
      <c r="C17" s="43">
        <v>0</v>
      </c>
      <c r="D17" s="13" t="s">
        <v>11</v>
      </c>
      <c r="E17" s="13" t="s">
        <v>11</v>
      </c>
      <c r="F17" s="44">
        <v>0</v>
      </c>
      <c r="G17" s="45">
        <f t="shared" si="0"/>
        <v>0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</v>
      </c>
      <c r="G18" s="45">
        <f t="shared" si="0"/>
        <v>0</v>
      </c>
    </row>
    <row r="19" s="26" customFormat="1" ht="17.9" customHeight="1" spans="1:7">
      <c r="A19" s="41" t="s">
        <v>27</v>
      </c>
      <c r="B19" s="59">
        <v>186.3658</v>
      </c>
      <c r="C19" s="46">
        <v>82.877</v>
      </c>
      <c r="D19" s="13" t="s">
        <v>11</v>
      </c>
      <c r="E19" s="13" t="s">
        <v>11</v>
      </c>
      <c r="F19" s="44">
        <v>27.0000000000001</v>
      </c>
      <c r="G19" s="45">
        <f t="shared" si="0"/>
        <v>130.4888</v>
      </c>
    </row>
    <row r="20" s="26" customFormat="1" ht="17.9" customHeight="1" spans="1:7">
      <c r="A20" s="41" t="s">
        <v>97</v>
      </c>
      <c r="B20" s="59">
        <v>641.64092</v>
      </c>
      <c r="C20" s="46">
        <v>641.07804</v>
      </c>
      <c r="D20" s="13" t="s">
        <v>29</v>
      </c>
      <c r="E20" s="13" t="s">
        <v>16</v>
      </c>
      <c r="F20" s="44">
        <v>365.84792</v>
      </c>
      <c r="G20" s="45">
        <f t="shared" si="0"/>
        <v>366.4108</v>
      </c>
    </row>
    <row r="21" s="26" customFormat="1" ht="17.9" customHeight="1" spans="1:7">
      <c r="A21" s="41" t="s">
        <v>128</v>
      </c>
      <c r="B21" s="59">
        <v>0</v>
      </c>
      <c r="C21" s="46">
        <v>0</v>
      </c>
      <c r="D21" s="13"/>
      <c r="E21" s="13"/>
      <c r="F21" s="44" t="s">
        <v>147</v>
      </c>
      <c r="G21" s="50" t="s">
        <v>147</v>
      </c>
    </row>
    <row r="22" s="26" customFormat="1" ht="17.9" customHeight="1" spans="1:7">
      <c r="A22" s="41" t="s">
        <v>30</v>
      </c>
      <c r="B22" s="60">
        <v>0</v>
      </c>
      <c r="C22" s="51">
        <v>0</v>
      </c>
      <c r="D22" s="13" t="s">
        <v>11</v>
      </c>
      <c r="E22" s="13" t="s">
        <v>11</v>
      </c>
      <c r="F22" s="44">
        <v>0</v>
      </c>
      <c r="G22" s="52">
        <v>0</v>
      </c>
    </row>
    <row r="23" s="26" customFormat="1" ht="17.9" customHeight="1" spans="1:7">
      <c r="A23" s="15" t="s">
        <v>31</v>
      </c>
      <c r="B23" s="53">
        <f t="shared" ref="B23:G23" si="1">SUM(B5:B22)</f>
        <v>2575.85802</v>
      </c>
      <c r="C23" s="51">
        <f t="shared" si="1"/>
        <v>2353.02695</v>
      </c>
      <c r="D23" s="13" t="s">
        <v>11</v>
      </c>
      <c r="E23" s="13" t="s">
        <v>11</v>
      </c>
      <c r="F23" s="54">
        <v>1207.95373</v>
      </c>
      <c r="G23" s="50">
        <f t="shared" si="1"/>
        <v>1430.7848</v>
      </c>
    </row>
    <row r="24" s="26" customFormat="1" spans="1:7">
      <c r="A24" s="18" t="s">
        <v>32</v>
      </c>
      <c r="B24" s="55"/>
      <c r="C24" s="55"/>
      <c r="D24" s="18"/>
      <c r="F24" s="30"/>
      <c r="G24" s="28"/>
    </row>
    <row r="25" s="26" customFormat="1" spans="1:7">
      <c r="A25" s="56" t="s">
        <v>98</v>
      </c>
      <c r="B25" s="57"/>
      <c r="C25" s="57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58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workbookViewId="0">
      <selection activeCell="B5" sqref="B5:C23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157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190.3803</v>
      </c>
      <c r="C5" s="43">
        <v>62.0068</v>
      </c>
      <c r="D5" s="13" t="s">
        <v>11</v>
      </c>
      <c r="E5" s="13" t="s">
        <v>11</v>
      </c>
      <c r="F5" s="44">
        <v>2.8738</v>
      </c>
      <c r="G5" s="45">
        <f t="shared" ref="G5:G20" si="0">F5+B5-C5</f>
        <v>131.2473</v>
      </c>
    </row>
    <row r="6" s="26" customFormat="1" ht="17.9" customHeight="1" spans="1:7">
      <c r="A6" s="41" t="s">
        <v>93</v>
      </c>
      <c r="B6" s="42">
        <v>3.0844</v>
      </c>
      <c r="C6" s="43">
        <v>3.0575</v>
      </c>
      <c r="D6" s="13" t="s">
        <v>11</v>
      </c>
      <c r="E6" s="13" t="s">
        <v>11</v>
      </c>
      <c r="F6" s="44">
        <v>2.1955</v>
      </c>
      <c r="G6" s="45">
        <f t="shared" si="0"/>
        <v>2.2224</v>
      </c>
    </row>
    <row r="7" s="26" customFormat="1" ht="17.9" customHeight="1" spans="1:7">
      <c r="A7" s="41" t="s">
        <v>94</v>
      </c>
      <c r="B7" s="43">
        <v>30.205</v>
      </c>
      <c r="C7" s="46">
        <v>0</v>
      </c>
      <c r="D7" s="13" t="s">
        <v>11</v>
      </c>
      <c r="E7" s="13" t="s">
        <v>11</v>
      </c>
      <c r="F7" s="44">
        <v>0</v>
      </c>
      <c r="G7" s="45">
        <f t="shared" si="0"/>
        <v>30.205</v>
      </c>
    </row>
    <row r="8" s="26" customFormat="1" ht="17.9" customHeight="1" spans="1:7">
      <c r="A8" s="41" t="s">
        <v>14</v>
      </c>
      <c r="B8" s="43">
        <v>691.4899</v>
      </c>
      <c r="C8" s="46">
        <v>575.3734</v>
      </c>
      <c r="D8" s="13" t="s">
        <v>15</v>
      </c>
      <c r="E8" s="13" t="s">
        <v>16</v>
      </c>
      <c r="F8" s="44">
        <v>157.6894</v>
      </c>
      <c r="G8" s="45">
        <f t="shared" si="0"/>
        <v>273.8059</v>
      </c>
    </row>
    <row r="9" s="26" customFormat="1" ht="17.9" customHeight="1" spans="1:7">
      <c r="A9" s="41" t="s">
        <v>95</v>
      </c>
      <c r="B9" s="42">
        <v>178.19574</v>
      </c>
      <c r="C9" s="46">
        <v>122.70454</v>
      </c>
      <c r="D9" s="13" t="s">
        <v>11</v>
      </c>
      <c r="E9" s="13" t="s">
        <v>11</v>
      </c>
      <c r="F9" s="44">
        <v>86.3312</v>
      </c>
      <c r="G9" s="45">
        <f t="shared" si="0"/>
        <v>141.8224</v>
      </c>
    </row>
    <row r="10" s="27" customFormat="1" ht="17.9" customHeight="1" spans="1:7">
      <c r="A10" s="41" t="s">
        <v>18</v>
      </c>
      <c r="B10" s="42">
        <v>60.1969</v>
      </c>
      <c r="C10" s="46">
        <v>41.2091</v>
      </c>
      <c r="D10" s="47" t="s">
        <v>11</v>
      </c>
      <c r="E10" s="47" t="s">
        <v>11</v>
      </c>
      <c r="F10" s="48">
        <v>18.2596</v>
      </c>
      <c r="G10" s="45">
        <f t="shared" si="0"/>
        <v>37.2474</v>
      </c>
    </row>
    <row r="11" s="26" customFormat="1" ht="17.9" customHeight="1" spans="1:7">
      <c r="A11" s="41" t="s">
        <v>96</v>
      </c>
      <c r="B11" s="42">
        <v>34.559</v>
      </c>
      <c r="C11" s="46">
        <v>68.3435</v>
      </c>
      <c r="D11" s="13" t="s">
        <v>20</v>
      </c>
      <c r="E11" s="13" t="s">
        <v>21</v>
      </c>
      <c r="F11" s="44">
        <v>113.7455</v>
      </c>
      <c r="G11" s="45">
        <f t="shared" si="0"/>
        <v>79.961</v>
      </c>
    </row>
    <row r="12" s="26" customFormat="1" ht="17.9" customHeight="1" spans="1:7">
      <c r="A12" s="41" t="s">
        <v>22</v>
      </c>
      <c r="B12" s="49">
        <v>461.8295</v>
      </c>
      <c r="C12" s="46">
        <v>446.2841</v>
      </c>
      <c r="D12" s="13" t="s">
        <v>15</v>
      </c>
      <c r="E12" s="13" t="s">
        <v>16</v>
      </c>
      <c r="F12" s="44">
        <v>249.5214</v>
      </c>
      <c r="G12" s="45">
        <f t="shared" si="0"/>
        <v>265.0668</v>
      </c>
    </row>
    <row r="13" s="26" customFormat="1" ht="17.9" customHeight="1" spans="1:7">
      <c r="A13" s="41" t="s">
        <v>23</v>
      </c>
      <c r="B13" s="49">
        <v>302.0579</v>
      </c>
      <c r="C13" s="46">
        <v>159.1616</v>
      </c>
      <c r="D13" s="13" t="s">
        <v>11</v>
      </c>
      <c r="E13" s="13" t="s">
        <v>11</v>
      </c>
      <c r="F13" s="44">
        <v>128.043</v>
      </c>
      <c r="G13" s="45">
        <f t="shared" si="0"/>
        <v>270.9393</v>
      </c>
    </row>
    <row r="14" s="26" customFormat="1" ht="17.9" customHeight="1" spans="1:7">
      <c r="A14" s="41" t="s">
        <v>68</v>
      </c>
      <c r="B14" s="49">
        <v>10.1591</v>
      </c>
      <c r="C14" s="43">
        <v>12.8859</v>
      </c>
      <c r="D14" s="13" t="s">
        <v>11</v>
      </c>
      <c r="E14" s="13" t="s">
        <v>11</v>
      </c>
      <c r="F14" s="44">
        <v>10.7158</v>
      </c>
      <c r="G14" s="45">
        <f t="shared" si="0"/>
        <v>7.989</v>
      </c>
    </row>
    <row r="15" s="26" customFormat="1" ht="17.9" customHeight="1" spans="1:7">
      <c r="A15" s="41" t="s">
        <v>70</v>
      </c>
      <c r="B15" s="49">
        <v>221.1615</v>
      </c>
      <c r="C15" s="43">
        <v>204.7613</v>
      </c>
      <c r="D15" s="13" t="s">
        <v>11</v>
      </c>
      <c r="E15" s="13" t="s">
        <v>11</v>
      </c>
      <c r="F15" s="44">
        <v>164.51</v>
      </c>
      <c r="G15" s="45">
        <f t="shared" si="0"/>
        <v>180.9102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0</v>
      </c>
      <c r="C17" s="43">
        <v>0</v>
      </c>
      <c r="D17" s="13" t="s">
        <v>11</v>
      </c>
      <c r="E17" s="13" t="s">
        <v>11</v>
      </c>
      <c r="F17" s="44">
        <v>0</v>
      </c>
      <c r="G17" s="45">
        <f t="shared" si="0"/>
        <v>0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</v>
      </c>
      <c r="G18" s="45">
        <f t="shared" si="0"/>
        <v>0</v>
      </c>
    </row>
    <row r="19" s="26" customFormat="1" ht="17.9" customHeight="1" spans="1:7">
      <c r="A19" s="41" t="s">
        <v>27</v>
      </c>
      <c r="B19" s="49">
        <v>128.966</v>
      </c>
      <c r="C19" s="46">
        <v>162.0488</v>
      </c>
      <c r="D19" s="13" t="s">
        <v>11</v>
      </c>
      <c r="E19" s="13" t="s">
        <v>11</v>
      </c>
      <c r="F19" s="44">
        <v>130.4888</v>
      </c>
      <c r="G19" s="45">
        <f t="shared" si="0"/>
        <v>97.406</v>
      </c>
    </row>
    <row r="20" s="26" customFormat="1" ht="17.9" customHeight="1" spans="1:7">
      <c r="A20" s="41" t="s">
        <v>97</v>
      </c>
      <c r="B20" s="49">
        <v>746.34541</v>
      </c>
      <c r="C20" s="46">
        <v>546.5286</v>
      </c>
      <c r="D20" s="13" t="s">
        <v>29</v>
      </c>
      <c r="E20" s="13" t="s">
        <v>16</v>
      </c>
      <c r="F20" s="44">
        <v>366.4108</v>
      </c>
      <c r="G20" s="45">
        <f t="shared" si="0"/>
        <v>566.22761</v>
      </c>
    </row>
    <row r="21" s="26" customFormat="1" ht="17.9" customHeight="1" spans="1:7">
      <c r="A21" s="41" t="s">
        <v>128</v>
      </c>
      <c r="B21" s="49">
        <v>0</v>
      </c>
      <c r="C21" s="46">
        <v>0</v>
      </c>
      <c r="D21" s="13"/>
      <c r="E21" s="13"/>
      <c r="F21" s="44" t="s">
        <v>147</v>
      </c>
      <c r="G21" s="50" t="s">
        <v>147</v>
      </c>
    </row>
    <row r="22" s="26" customFormat="1" ht="17.9" customHeight="1" spans="1:7">
      <c r="A22" s="41" t="s">
        <v>30</v>
      </c>
      <c r="B22" s="49">
        <v>0</v>
      </c>
      <c r="C22" s="51">
        <v>0</v>
      </c>
      <c r="D22" s="13" t="s">
        <v>11</v>
      </c>
      <c r="E22" s="13" t="s">
        <v>11</v>
      </c>
      <c r="F22" s="44">
        <v>0</v>
      </c>
      <c r="G22" s="52">
        <v>0</v>
      </c>
    </row>
    <row r="23" s="26" customFormat="1" ht="17.9" customHeight="1" spans="1:7">
      <c r="A23" s="15" t="s">
        <v>31</v>
      </c>
      <c r="B23" s="53">
        <f t="shared" ref="B23:G23" si="1">SUM(B5:B22)</f>
        <v>3058.63065</v>
      </c>
      <c r="C23" s="51">
        <f t="shared" si="1"/>
        <v>2404.36514</v>
      </c>
      <c r="D23" s="13" t="s">
        <v>11</v>
      </c>
      <c r="E23" s="13" t="s">
        <v>11</v>
      </c>
      <c r="F23" s="54">
        <v>1430.7848</v>
      </c>
      <c r="G23" s="50">
        <f t="shared" si="1"/>
        <v>2085.05031</v>
      </c>
    </row>
    <row r="24" s="26" customFormat="1" spans="1:7">
      <c r="A24" s="18" t="s">
        <v>32</v>
      </c>
      <c r="B24" s="55"/>
      <c r="C24" s="55"/>
      <c r="D24" s="18"/>
      <c r="F24" s="30"/>
      <c r="G24" s="28"/>
    </row>
    <row r="25" s="26" customFormat="1" spans="1:7">
      <c r="A25" s="56" t="s">
        <v>98</v>
      </c>
      <c r="B25" s="57"/>
      <c r="C25" s="57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58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158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159</v>
      </c>
      <c r="G3" s="8" t="s">
        <v>160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f>'18年1月 '!B5+'18年2月'!B5+'18年3月'!B5+'18年4月'!B5+'18年5月 '!B5+'18年6月 '!B5+'18年8月 '!B5+'18年9月 '!B5+'18年10月 '!B5+'18年11月 '!B5+'18年12月 '!B5</f>
        <v>424.817</v>
      </c>
      <c r="C5" s="12">
        <f>'18年1月 '!C5+'18年2月'!C5+'18年3月'!C5+'18年4月'!C5+'18年5月 '!C5+'18年6月 '!C5+'18年8月 '!C5+'18年9月 '!C5+'18年10月 '!C5+'18年11月 '!C5+'18年12月 '!C5</f>
        <v>354.984</v>
      </c>
      <c r="D5" s="13" t="s">
        <v>11</v>
      </c>
      <c r="E5" s="13" t="s">
        <v>11</v>
      </c>
      <c r="F5" s="14">
        <v>105.19</v>
      </c>
      <c r="G5" s="14">
        <f t="shared" ref="G5:G19" si="0">F5+B5-C5</f>
        <v>175.023</v>
      </c>
    </row>
    <row r="6" ht="21.95" customHeight="1" spans="1:7">
      <c r="A6" s="11" t="s">
        <v>12</v>
      </c>
      <c r="B6" s="12">
        <f>'18年1月 '!B6+'18年2月'!B6+'18年3月'!B6+'18年4月'!B6+'18年5月 '!B6+'18年6月 '!B6+'18年8月 '!B6+'18年9月 '!B6+'18年10月 '!B6+'18年11月 '!B6+'18年12月 '!B6</f>
        <v>43.8076</v>
      </c>
      <c r="C6" s="12">
        <f>'18年1月 '!C6+'18年2月'!C6+'18年3月'!C6+'18年4月'!C6+'18年5月 '!C6+'18年6月 '!C6+'18年8月 '!C6+'18年9月 '!C6+'18年10月 '!C6+'18年11月 '!C6+'18年12月 '!C6</f>
        <v>19.22</v>
      </c>
      <c r="D6" s="13" t="s">
        <v>11</v>
      </c>
      <c r="E6" s="13" t="s">
        <v>11</v>
      </c>
      <c r="F6" s="14">
        <v>0.660000000000001</v>
      </c>
      <c r="G6" s="14">
        <f t="shared" si="0"/>
        <v>25.2476</v>
      </c>
    </row>
    <row r="7" ht="21.95" customHeight="1" spans="1:7">
      <c r="A7" s="11" t="s">
        <v>13</v>
      </c>
      <c r="B7" s="12">
        <f>'18年1月 '!B7+'18年2月'!B7+'18年3月'!B7+'18年4月'!B7+'18年5月 '!B7+'18年6月 '!B7+'18年8月 '!B7+'18年9月 '!B7+'18年10月 '!B7+'18年11月 '!B7+'18年12月 '!B7</f>
        <v>301.737</v>
      </c>
      <c r="C7" s="12">
        <f>'18年1月 '!C7+'18年2月'!C7+'18年3月'!C7+'18年4月'!C7+'18年5月 '!C7+'18年6月 '!C7+'18年8月 '!C7+'18年9月 '!C7+'18年10月 '!C7+'18年11月 '!C7+'18年12月 '!C7</f>
        <v>417.357</v>
      </c>
      <c r="D7" s="13" t="s">
        <v>11</v>
      </c>
      <c r="E7" s="13" t="s">
        <v>11</v>
      </c>
      <c r="F7" s="14">
        <v>153.62</v>
      </c>
      <c r="G7" s="14">
        <f t="shared" si="0"/>
        <v>38</v>
      </c>
    </row>
    <row r="8" ht="21.95" customHeight="1" spans="1:7">
      <c r="A8" s="11" t="s">
        <v>14</v>
      </c>
      <c r="B8" s="12">
        <f>'18年1月 '!B8+'18年2月'!B8+'18年3月'!B8+'18年4月'!B8+'18年5月 '!B8+'18年6月 '!B8+'18年8月 '!B8+'18年9月 '!B8+'18年10月 '!B8+'18年11月 '!B8+'18年12月 '!B8</f>
        <v>1189.5453</v>
      </c>
      <c r="C8" s="12">
        <f>'18年1月 '!C8+'18年2月'!C8+'18年3月'!C8+'18年4月'!C8+'18年5月 '!C8+'18年6月 '!C8+'18年8月 '!C8+'18年9月 '!C8+'18年10月 '!C8+'18年11月 '!C8+'18年12月 '!C8</f>
        <v>906.2224</v>
      </c>
      <c r="D8" s="13" t="s">
        <v>15</v>
      </c>
      <c r="E8" s="13" t="s">
        <v>16</v>
      </c>
      <c r="F8" s="14">
        <v>77.4545</v>
      </c>
      <c r="G8" s="14">
        <f t="shared" si="0"/>
        <v>360.7774</v>
      </c>
    </row>
    <row r="9" ht="21.95" customHeight="1" spans="1:7">
      <c r="A9" s="11" t="s">
        <v>17</v>
      </c>
      <c r="B9" s="12">
        <f>'18年1月 '!B9+'18年2月'!B9+'18年3月'!B9+'18年4月'!B9+'18年5月 '!B9+'18年6月 '!B9+'18年8月 '!B9+'18年9月 '!B9+'18年10月 '!B9+'18年11月 '!B9+'18年12月 '!B9</f>
        <v>90.6178</v>
      </c>
      <c r="C9" s="12">
        <f>'18年1月 '!C9+'18年2月'!C9+'18年3月'!C9+'18年4月'!C9+'18年5月 '!C9+'18年6月 '!C9+'18年8月 '!C9+'18年9月 '!C9+'18年10月 '!C9+'18年11月 '!C9+'18年12月 '!C9</f>
        <v>96.4803</v>
      </c>
      <c r="D9" s="13" t="s">
        <v>11</v>
      </c>
      <c r="E9" s="13" t="s">
        <v>11</v>
      </c>
      <c r="F9" s="14">
        <v>13.1388</v>
      </c>
      <c r="G9" s="14">
        <f t="shared" si="0"/>
        <v>7.27630000000002</v>
      </c>
    </row>
    <row r="10" ht="21.95" customHeight="1" spans="1:7">
      <c r="A10" s="11" t="s">
        <v>18</v>
      </c>
      <c r="B10" s="12">
        <f>'18年1月 '!B10+'18年2月'!B10+'18年3月'!B10+'18年4月'!B10+'18年5月 '!B10+'18年6月 '!B10+'18年8月 '!B10+'18年9月 '!B10+'18年10月 '!B10+'18年11月 '!B10+'18年12月 '!B10</f>
        <v>24.0225</v>
      </c>
      <c r="C10" s="12">
        <f>'18年1月 '!C10+'18年2月'!C10+'18年3月'!C10+'18年4月'!C10+'18年5月 '!C10+'18年6月 '!C10+'18年8月 '!C10+'18年9月 '!C10+'18年10月 '!C10+'18年11月 '!C10+'18年12月 '!C10</f>
        <v>16.4985</v>
      </c>
      <c r="D10" s="13" t="s">
        <v>11</v>
      </c>
      <c r="E10" s="13" t="s">
        <v>11</v>
      </c>
      <c r="F10" s="14">
        <v>0.406</v>
      </c>
      <c r="G10" s="14">
        <f t="shared" si="0"/>
        <v>7.93</v>
      </c>
    </row>
    <row r="11" ht="21.95" customHeight="1" spans="1:7">
      <c r="A11" s="11" t="s">
        <v>19</v>
      </c>
      <c r="B11" s="12">
        <f>'18年1月 '!B11+'18年2月'!B11+'18年3月'!B11+'18年4月'!B11+'18年5月 '!B11+'18年6月 '!B11+'18年8月 '!B11+'18年9月 '!B11+'18年10月 '!B11+'18年11月 '!B11+'18年12月 '!B11</f>
        <v>1478.8928</v>
      </c>
      <c r="C11" s="12">
        <f>'18年1月 '!C11+'18年2月'!C11+'18年3月'!C11+'18年4月'!C11+'18年5月 '!C11+'18年6月 '!C11+'18年8月 '!C11+'18年9月 '!C11+'18年10月 '!C11+'18年11月 '!C11+'18年12月 '!C11</f>
        <v>1848.212</v>
      </c>
      <c r="D11" s="13" t="s">
        <v>20</v>
      </c>
      <c r="E11" s="13" t="s">
        <v>21</v>
      </c>
      <c r="F11" s="14">
        <v>904.135</v>
      </c>
      <c r="G11" s="14">
        <f t="shared" si="0"/>
        <v>534.8158</v>
      </c>
    </row>
    <row r="12" ht="21.95" customHeight="1" spans="1:7">
      <c r="A12" s="11" t="s">
        <v>22</v>
      </c>
      <c r="B12" s="12">
        <f>'18年1月 '!B12+'18年2月'!B12+'18年3月'!B12+'18年4月'!B12+'18年5月 '!B12+'18年6月 '!B12+'18年8月 '!B12+'18年9月 '!B12+'18年10月 '!B12+'18年11月 '!B12+'18年12月 '!B12</f>
        <v>2302.097</v>
      </c>
      <c r="C12" s="12">
        <f>'18年1月 '!C12+'18年2月'!C12+'18年3月'!C12+'18年4月'!C12+'18年5月 '!C12+'18年6月 '!C12+'18年8月 '!C12+'18年9月 '!C12+'18年10月 '!C12+'18年11月 '!C12+'18年12月 '!C12</f>
        <v>2377.2204</v>
      </c>
      <c r="D12" s="13" t="s">
        <v>15</v>
      </c>
      <c r="E12" s="13" t="s">
        <v>16</v>
      </c>
      <c r="F12" s="14">
        <v>375.486</v>
      </c>
      <c r="G12" s="14">
        <f t="shared" si="0"/>
        <v>300.3626</v>
      </c>
    </row>
    <row r="13" ht="21.95" customHeight="1" spans="1:7">
      <c r="A13" s="11" t="s">
        <v>23</v>
      </c>
      <c r="B13" s="12">
        <f>'18年1月 '!B13+'18年2月'!B13+'18年3月'!B13+'18年4月'!B13+'18年5月 '!B13+'18年6月 '!B13+'18年8月 '!B13+'18年9月 '!B13+'18年10月 '!B13+'18年11月 '!B13+'18年12月 '!B13</f>
        <v>804.3178</v>
      </c>
      <c r="C13" s="12">
        <f>'18年1月 '!C13+'18年2月'!C13+'18年3月'!C13+'18年4月'!C13+'18年5月 '!C13+'18年6月 '!C13+'18年8月 '!C13+'18年9月 '!C13+'18年10月 '!C13+'18年11月 '!C13+'18年12月 '!C13</f>
        <v>769.5838</v>
      </c>
      <c r="D13" s="13" t="s">
        <v>11</v>
      </c>
      <c r="E13" s="13" t="s">
        <v>11</v>
      </c>
      <c r="F13" s="14">
        <v>222.855</v>
      </c>
      <c r="G13" s="14">
        <f t="shared" si="0"/>
        <v>257.589</v>
      </c>
    </row>
    <row r="14" ht="21.95" customHeight="1" spans="1:7">
      <c r="A14" s="11" t="s">
        <v>24</v>
      </c>
      <c r="B14" s="12">
        <f>'18年1月 '!B14+'18年2月'!B14+'18年3月'!B14+'18年4月'!B14+'18年5月 '!B14+'18年6月 '!B14+'18年8月 '!B14+'18年9月 '!B14+'18年10月 '!B14+'18年11月 '!B14+'18年12月 '!B14</f>
        <v>0</v>
      </c>
      <c r="C14" s="12">
        <f>'18年1月 '!C14+'18年2月'!C14+'18年3月'!C14+'18年4月'!C14+'18年5月 '!C14+'18年6月 '!C14+'18年8月 '!C14+'18年9月 '!C14+'18年10月 '!C14+'18年11月 '!C14+'18年12月 '!C14</f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f>'18年1月 '!B15+'18年2月'!B15+'18年3月'!B15+'18年4月'!B15+'18年5月 '!B15+'18年6月 '!B15+'18年8月 '!B15+'18年9月 '!B15+'18年10月 '!B15+'18年11月 '!B15+'18年12月 '!B15</f>
        <v>9.62</v>
      </c>
      <c r="C15" s="12">
        <f>'18年1月 '!C15+'18年2月'!C15+'18年3月'!C15+'18年4月'!C15+'18年5月 '!C15+'18年6月 '!C15+'18年8月 '!C15+'18年9月 '!C15+'18年10月 '!C15+'18年11月 '!C15+'18年12月 '!C15</f>
        <v>0</v>
      </c>
      <c r="D15" s="13" t="s">
        <v>11</v>
      </c>
      <c r="E15" s="13" t="s">
        <v>11</v>
      </c>
      <c r="F15" s="14">
        <v>0</v>
      </c>
      <c r="G15" s="14">
        <f t="shared" si="0"/>
        <v>9.62</v>
      </c>
    </row>
    <row r="16" ht="21.95" customHeight="1" spans="1:7">
      <c r="A16" s="11" t="s">
        <v>26</v>
      </c>
      <c r="B16" s="12">
        <f>'18年1月 '!B16+'18年2月'!B16+'18年3月'!B16+'18年4月'!B16+'18年5月 '!B16+'18年6月 '!B16+'18年8月 '!B16+'18年9月 '!B16+'18年10月 '!B16+'18年11月 '!B16+'18年12月 '!B16</f>
        <v>135.422</v>
      </c>
      <c r="C16" s="12">
        <f>'18年1月 '!C16+'18年2月'!C16+'18年3月'!C16+'18年4月'!C16+'18年5月 '!C16+'18年6月 '!C16+'18年8月 '!C16+'18年9月 '!C16+'18年10月 '!C16+'18年11月 '!C16+'18年12月 '!C16</f>
        <v>98.842</v>
      </c>
      <c r="D16" s="13" t="s">
        <v>11</v>
      </c>
      <c r="E16" s="13" t="s">
        <v>11</v>
      </c>
      <c r="F16" s="14">
        <v>0</v>
      </c>
      <c r="G16" s="14">
        <f t="shared" si="0"/>
        <v>36.58</v>
      </c>
    </row>
    <row r="17" ht="21.95" customHeight="1" spans="1:7">
      <c r="A17" s="11" t="s">
        <v>27</v>
      </c>
      <c r="B17" s="12">
        <f>'18年1月 '!B17+'18年2月'!B17+'18年3月'!B17+'18年4月'!B17+'18年5月 '!B17+'18年6月 '!B17+'18年8月 '!B17+'18年9月 '!B17+'18年10月 '!B17+'18年11月 '!B17+'18年12月 '!B17</f>
        <v>287.6</v>
      </c>
      <c r="C17" s="12">
        <f>'18年1月 '!C17+'18年2月'!C17+'18年3月'!C17+'18年4月'!C17+'18年5月 '!C17+'18年6月 '!C17+'18年8月 '!C17+'18年9月 '!C17+'18年10月 '!C17+'18年11月 '!C17+'18年12月 '!C17</f>
        <v>202.7</v>
      </c>
      <c r="D17" s="13" t="s">
        <v>11</v>
      </c>
      <c r="E17" s="13" t="s">
        <v>11</v>
      </c>
      <c r="F17" s="14">
        <v>0</v>
      </c>
      <c r="G17" s="14">
        <f t="shared" si="0"/>
        <v>84.9</v>
      </c>
    </row>
    <row r="18" ht="21.95" customHeight="1" spans="1:7">
      <c r="A18" s="11" t="s">
        <v>28</v>
      </c>
      <c r="B18" s="12">
        <f>'18年1月 '!B18+'18年2月'!B18+'18年3月'!B18+'18年4月'!B18+'18年5月 '!B18+'18年6月 '!B18+'18年8月 '!B18+'18年9月 '!B18+'18年10月 '!B18+'18年11月 '!B18+'18年12月 '!B18</f>
        <v>1053.3576</v>
      </c>
      <c r="C18" s="12">
        <f>'18年1月 '!C18+'18年2月'!C18+'18年3月'!C18+'18年4月'!C18+'18年5月 '!C18+'18年6月 '!C18+'18年8月 '!C18+'18年9月 '!C18+'18年10月 '!C18+'18年11月 '!C18+'18年12月 '!C18</f>
        <v>1022.6752</v>
      </c>
      <c r="D18" s="13" t="s">
        <v>29</v>
      </c>
      <c r="E18" s="13" t="s">
        <v>16</v>
      </c>
      <c r="F18" s="14">
        <v>163.1822</v>
      </c>
      <c r="G18" s="14">
        <f t="shared" si="0"/>
        <v>193.8646</v>
      </c>
    </row>
    <row r="19" ht="21.95" customHeight="1" spans="1:7">
      <c r="A19" s="11" t="s">
        <v>30</v>
      </c>
      <c r="B19" s="12">
        <f>'18年1月 '!B19+'18年2月'!B19+'18年3月'!B19+'18年4月'!B19+'18年5月 '!B19+'18年6月 '!B19+'18年8月 '!B19+'18年9月 '!B19+'18年10月 '!B19+'18年11月 '!B19+'18年12月 '!B19</f>
        <v>0</v>
      </c>
      <c r="C19" s="12">
        <f>'18年1月 '!C19+'18年2月'!C19+'18年3月'!C19+'18年4月'!C19+'18年5月 '!C19+'18年6月 '!C19+'18年8月 '!C19+'18年9月 '!C19+'18年10月 '!C19+'18年11月 '!C19+'18年12月 '!C19</f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7">
      <c r="A20" s="15" t="s">
        <v>31</v>
      </c>
      <c r="B20" s="16">
        <f>SUM(B5:B19)</f>
        <v>8145.8544</v>
      </c>
      <c r="C20" s="17">
        <f>'18年1月 '!C20+'18年2月'!C20+'18年3月'!C20+'18年4月'!C20+'18年5月 '!C20+'18年6月 '!C20+'18年8月 '!C20+'18年9月 '!C20+'18年10月 '!C20+'18年11月 '!C20+'18年12月 '!C20</f>
        <v>8129.9956</v>
      </c>
      <c r="D20" s="13" t="s">
        <v>11</v>
      </c>
      <c r="E20" s="13" t="s">
        <v>11</v>
      </c>
      <c r="F20" s="16">
        <v>2016.1275</v>
      </c>
      <c r="G20" s="16">
        <f>SUM(G5:G19)</f>
        <v>2031.9863</v>
      </c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0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44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0</v>
      </c>
      <c r="C5" s="12">
        <v>0</v>
      </c>
      <c r="D5" s="13" t="s">
        <v>11</v>
      </c>
      <c r="E5" s="13" t="s">
        <v>11</v>
      </c>
      <c r="F5" s="14">
        <v>49.43</v>
      </c>
      <c r="G5" s="14">
        <f>F5+B5-C5</f>
        <v>49.43</v>
      </c>
    </row>
    <row r="6" ht="21.95" customHeight="1" spans="1:7">
      <c r="A6" s="11" t="s">
        <v>12</v>
      </c>
      <c r="B6" s="12">
        <v>0</v>
      </c>
      <c r="C6" s="12">
        <v>0</v>
      </c>
      <c r="D6" s="13" t="s">
        <v>11</v>
      </c>
      <c r="E6" s="13" t="s">
        <v>11</v>
      </c>
      <c r="F6" s="14">
        <v>3.16</v>
      </c>
      <c r="G6" s="14">
        <f t="shared" ref="G6:G20" si="0">F6+B6-C6</f>
        <v>3.16</v>
      </c>
    </row>
    <row r="7" ht="21.95" customHeight="1" spans="1:7">
      <c r="A7" s="11" t="s">
        <v>13</v>
      </c>
      <c r="B7" s="12">
        <v>0</v>
      </c>
      <c r="C7" s="12">
        <v>0</v>
      </c>
      <c r="D7" s="13" t="s">
        <v>11</v>
      </c>
      <c r="E7" s="13" t="s">
        <v>11</v>
      </c>
      <c r="F7" s="14">
        <v>66.03</v>
      </c>
      <c r="G7" s="14">
        <f t="shared" si="0"/>
        <v>66.03</v>
      </c>
    </row>
    <row r="8" ht="21.95" customHeight="1" spans="1:7">
      <c r="A8" s="11" t="s">
        <v>14</v>
      </c>
      <c r="B8" s="12">
        <v>1.5</v>
      </c>
      <c r="C8" s="12">
        <v>0</v>
      </c>
      <c r="D8" s="13" t="s">
        <v>15</v>
      </c>
      <c r="E8" s="13" t="s">
        <v>16</v>
      </c>
      <c r="F8" s="14">
        <v>177.445</v>
      </c>
      <c r="G8" s="14">
        <f t="shared" si="0"/>
        <v>178.945</v>
      </c>
    </row>
    <row r="9" ht="21.95" customHeight="1" spans="1:7">
      <c r="A9" s="11" t="s">
        <v>17</v>
      </c>
      <c r="B9" s="12">
        <v>0</v>
      </c>
      <c r="C9" s="12">
        <v>0</v>
      </c>
      <c r="D9" s="13" t="s">
        <v>11</v>
      </c>
      <c r="E9" s="13" t="s">
        <v>11</v>
      </c>
      <c r="F9" s="14">
        <v>10.485</v>
      </c>
      <c r="G9" s="14">
        <f t="shared" si="0"/>
        <v>10.485</v>
      </c>
    </row>
    <row r="10" ht="21.95" customHeight="1" spans="1:7">
      <c r="A10" s="11" t="s">
        <v>18</v>
      </c>
      <c r="B10" s="12">
        <v>0</v>
      </c>
      <c r="C10" s="12">
        <v>0</v>
      </c>
      <c r="D10" s="13" t="s">
        <v>11</v>
      </c>
      <c r="E10" s="13" t="s">
        <v>11</v>
      </c>
      <c r="F10" s="14">
        <v>0</v>
      </c>
      <c r="G10" s="14">
        <f t="shared" si="0"/>
        <v>0</v>
      </c>
    </row>
    <row r="11" ht="21.95" customHeight="1" spans="1:7">
      <c r="A11" s="11" t="s">
        <v>19</v>
      </c>
      <c r="B11" s="12">
        <v>0</v>
      </c>
      <c r="C11" s="12">
        <v>0</v>
      </c>
      <c r="D11" s="13" t="s">
        <v>20</v>
      </c>
      <c r="E11" s="13" t="s">
        <v>21</v>
      </c>
      <c r="F11" s="14">
        <v>769.418</v>
      </c>
      <c r="G11" s="14">
        <f t="shared" si="0"/>
        <v>769.418</v>
      </c>
    </row>
    <row r="12" ht="21.95" customHeight="1" spans="1:7">
      <c r="A12" s="11" t="s">
        <v>22</v>
      </c>
      <c r="B12" s="12">
        <v>0</v>
      </c>
      <c r="C12" s="12">
        <v>0</v>
      </c>
      <c r="D12" s="13" t="s">
        <v>15</v>
      </c>
      <c r="E12" s="13" t="s">
        <v>16</v>
      </c>
      <c r="F12" s="14">
        <v>173.067</v>
      </c>
      <c r="G12" s="14">
        <f t="shared" si="0"/>
        <v>173.067</v>
      </c>
    </row>
    <row r="13" ht="21.95" customHeight="1" spans="1:7">
      <c r="A13" s="11" t="s">
        <v>23</v>
      </c>
      <c r="B13" s="12">
        <v>0</v>
      </c>
      <c r="C13" s="12">
        <v>0</v>
      </c>
      <c r="D13" s="13" t="s">
        <v>11</v>
      </c>
      <c r="E13" s="13" t="s">
        <v>11</v>
      </c>
      <c r="F13" s="14">
        <v>298.47</v>
      </c>
      <c r="G13" s="14">
        <f t="shared" si="0"/>
        <v>298.47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0</v>
      </c>
      <c r="G15" s="14">
        <f t="shared" si="0"/>
        <v>0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1" t="s">
        <v>27</v>
      </c>
      <c r="B17" s="12">
        <v>0</v>
      </c>
      <c r="C17" s="12">
        <v>0</v>
      </c>
      <c r="D17" s="13" t="s">
        <v>11</v>
      </c>
      <c r="E17" s="13" t="s">
        <v>11</v>
      </c>
      <c r="F17" s="14">
        <v>0</v>
      </c>
      <c r="G17" s="14">
        <f t="shared" si="0"/>
        <v>0</v>
      </c>
    </row>
    <row r="18" ht="21.95" customHeight="1" spans="1:7">
      <c r="A18" s="11" t="s">
        <v>28</v>
      </c>
      <c r="B18" s="12">
        <v>0</v>
      </c>
      <c r="C18" s="12">
        <v>0</v>
      </c>
      <c r="D18" s="13" t="s">
        <v>29</v>
      </c>
      <c r="E18" s="13" t="s">
        <v>16</v>
      </c>
      <c r="F18" s="14">
        <v>61.09</v>
      </c>
      <c r="G18" s="14">
        <f t="shared" si="0"/>
        <v>61.09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>SUM(B5:B19)</f>
        <v>1.5</v>
      </c>
      <c r="C20" s="12">
        <f>SUM(C5:C19)</f>
        <v>0</v>
      </c>
      <c r="D20" s="13" t="s">
        <v>11</v>
      </c>
      <c r="E20" s="13" t="s">
        <v>11</v>
      </c>
      <c r="F20" s="161">
        <f>SUM(F5:F19)</f>
        <v>1608.595</v>
      </c>
      <c r="G20" s="14">
        <v>1610.095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88</vt:i4>
      </vt:variant>
    </vt:vector>
  </HeadingPairs>
  <TitlesOfParts>
    <vt:vector size="88" baseType="lpstr">
      <vt:lpstr>17年12月</vt:lpstr>
      <vt:lpstr>18年第一季度汇总</vt:lpstr>
      <vt:lpstr>18年第二季度汇总 </vt:lpstr>
      <vt:lpstr>18年1月 </vt:lpstr>
      <vt:lpstr>18年2月</vt:lpstr>
      <vt:lpstr>18年3月</vt:lpstr>
      <vt:lpstr>18年4月</vt:lpstr>
      <vt:lpstr>18年5月 </vt:lpstr>
      <vt:lpstr>18年6月 </vt:lpstr>
      <vt:lpstr>18年8月 </vt:lpstr>
      <vt:lpstr>18年9月 </vt:lpstr>
      <vt:lpstr>18年10月 </vt:lpstr>
      <vt:lpstr>18年11月 </vt:lpstr>
      <vt:lpstr>18年12月 </vt:lpstr>
      <vt:lpstr>19年1月  </vt:lpstr>
      <vt:lpstr>19年2月   </vt:lpstr>
      <vt:lpstr>19年3月  </vt:lpstr>
      <vt:lpstr>19年4月  </vt:lpstr>
      <vt:lpstr>19年5月</vt:lpstr>
      <vt:lpstr>19年6月</vt:lpstr>
      <vt:lpstr>19年7月</vt:lpstr>
      <vt:lpstr>19年8月</vt:lpstr>
      <vt:lpstr>19年9月</vt:lpstr>
      <vt:lpstr>19年10月</vt:lpstr>
      <vt:lpstr>19年11月</vt:lpstr>
      <vt:lpstr>19年12月 </vt:lpstr>
      <vt:lpstr>2019年汇总</vt:lpstr>
      <vt:lpstr>20年1月  </vt:lpstr>
      <vt:lpstr>20年2月 </vt:lpstr>
      <vt:lpstr>20年3月  </vt:lpstr>
      <vt:lpstr>一季度</vt:lpstr>
      <vt:lpstr>20年4月   </vt:lpstr>
      <vt:lpstr>20年5月</vt:lpstr>
      <vt:lpstr>20年6月</vt:lpstr>
      <vt:lpstr>二季度</vt:lpstr>
      <vt:lpstr>20年7月</vt:lpstr>
      <vt:lpstr>20年8月</vt:lpstr>
      <vt:lpstr>20年9月</vt:lpstr>
      <vt:lpstr>三季度</vt:lpstr>
      <vt:lpstr>20年10月</vt:lpstr>
      <vt:lpstr>20年11月</vt:lpstr>
      <vt:lpstr>20年12月</vt:lpstr>
      <vt:lpstr>四季度</vt:lpstr>
      <vt:lpstr>2020年汇总</vt:lpstr>
      <vt:lpstr>21年1月</vt:lpstr>
      <vt:lpstr>21年2月</vt:lpstr>
      <vt:lpstr>21年3月</vt:lpstr>
      <vt:lpstr>21年一季度</vt:lpstr>
      <vt:lpstr>21年4月</vt:lpstr>
      <vt:lpstr>21年5月</vt:lpstr>
      <vt:lpstr>21年6月 </vt:lpstr>
      <vt:lpstr>2021年二季度</vt:lpstr>
      <vt:lpstr>2021年半年度</vt:lpstr>
      <vt:lpstr>21年7月</vt:lpstr>
      <vt:lpstr>21年8月</vt:lpstr>
      <vt:lpstr>21年9月</vt:lpstr>
      <vt:lpstr>2021年三季度</vt:lpstr>
      <vt:lpstr>21年10月</vt:lpstr>
      <vt:lpstr>2021年11月</vt:lpstr>
      <vt:lpstr>2021年12月</vt:lpstr>
      <vt:lpstr>2021年四季度</vt:lpstr>
      <vt:lpstr>2021年汇总</vt:lpstr>
      <vt:lpstr>2022年1月</vt:lpstr>
      <vt:lpstr>2022年2月</vt:lpstr>
      <vt:lpstr>2022年3月</vt:lpstr>
      <vt:lpstr>2022年4月</vt:lpstr>
      <vt:lpstr>2022年5月</vt:lpstr>
      <vt:lpstr>2022年6月</vt:lpstr>
      <vt:lpstr>2022年7月</vt:lpstr>
      <vt:lpstr>2022年8月</vt:lpstr>
      <vt:lpstr>2022年9月</vt:lpstr>
      <vt:lpstr>2022年10月</vt:lpstr>
      <vt:lpstr>2022年11月</vt:lpstr>
      <vt:lpstr>2022年12月</vt:lpstr>
      <vt:lpstr>2022年年度</vt:lpstr>
      <vt:lpstr>2023年1月</vt:lpstr>
      <vt:lpstr>2023年2月</vt:lpstr>
      <vt:lpstr>2023年3月</vt:lpstr>
      <vt:lpstr>2023年4月</vt:lpstr>
      <vt:lpstr>2023年5月</vt:lpstr>
      <vt:lpstr>2023年6月</vt:lpstr>
      <vt:lpstr>2023年7月</vt:lpstr>
      <vt:lpstr>2023年8月</vt:lpstr>
      <vt:lpstr>2023年9月</vt:lpstr>
      <vt:lpstr>2023年10月</vt:lpstr>
      <vt:lpstr>2023年11月</vt:lpstr>
      <vt:lpstr>2023年12月</vt:lpstr>
      <vt:lpstr>2018年度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Shirley</cp:lastModifiedBy>
  <dcterms:created xsi:type="dcterms:W3CDTF">2018-02-01T15:11:00Z</dcterms:created>
  <dcterms:modified xsi:type="dcterms:W3CDTF">2024-01-08T01:42:58Z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 linkTarget="0">
    <vt:lpwstr>11</vt:lpwstr>
  </property>
  <property fmtid="{D5CDD505-2E9C-101B-9397-08002B2CF9AE}" pid="4" name="ICV">
    <vt:lpwstr>2050EC8084C64D81AD8AA151541DB068</vt:lpwstr>
  </property>
</Properties>
</file>